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Turnen\Kürwertung\"/>
    </mc:Choice>
  </mc:AlternateContent>
  <bookViews>
    <workbookView xWindow="-15" yWindow="-15" windowWidth="10245" windowHeight="8190"/>
  </bookViews>
  <sheets>
    <sheet name="Name" sheetId="3" r:id="rId1"/>
    <sheet name="Boden" sheetId="1" r:id="rId2"/>
    <sheet name="Seitpferd" sheetId="4" r:id="rId3"/>
    <sheet name="Ringe" sheetId="5" r:id="rId4"/>
    <sheet name="Sprung" sheetId="8" r:id="rId5"/>
    <sheet name="Barren" sheetId="6" r:id="rId6"/>
    <sheet name="Reck" sheetId="7" r:id="rId7"/>
    <sheet name="Ausdruck" sheetId="9" r:id="rId8"/>
    <sheet name="Daten" sheetId="2" r:id="rId9"/>
  </sheets>
  <definedNames>
    <definedName name="Abgang_Wert">Daten!$EE$5:$EF$12</definedName>
    <definedName name="Abgangsbonifikation">Daten!$EB$3:$EC$21</definedName>
    <definedName name="Barrenelemente">Daten!$BX$2:$CQ$233</definedName>
    <definedName name="Bodenelemente">Daten!$A$2:$Z$156</definedName>
    <definedName name="Bonifikation_Abgang">Daten!$EB$4:$EC$7</definedName>
    <definedName name="_xlnm.Print_Area" localSheetId="7">Ausdruck!$A$1:$O$56</definedName>
    <definedName name="_xlnm.Print_Area" localSheetId="5">Barren!$A$1:$G$41</definedName>
    <definedName name="_xlnm.Print_Area" localSheetId="1">Boden!$A$1:$G$42</definedName>
    <definedName name="_xlnm.Print_Area" localSheetId="6">Reck!$A$1:$G$41</definedName>
    <definedName name="_xlnm.Print_Area" localSheetId="3">Ringe!$A$1:$G$41</definedName>
    <definedName name="_xlnm.Print_Area" localSheetId="2">Seitpferd!$A$1:$G$41</definedName>
    <definedName name="_xlnm.Print_Area" localSheetId="4">Sprung!$A$1:$E$11</definedName>
    <definedName name="E_Wertung">Daten!$DN$3:$DT$13</definedName>
    <definedName name="Elementbewertung">Daten!$EE$4:$EJ$12</definedName>
    <definedName name="Elementgruppe_Abgang">Daten!$EU$2:$EV$33</definedName>
    <definedName name="Elementwert">Daten!$EE$4:$EF$12</definedName>
    <definedName name="Elementwert_TG">Daten!$EE$4:$EF$12</definedName>
    <definedName name="Elementwerte">Daten!$EE$3:$EK$12</definedName>
    <definedName name="Pauschenpferdelemente">Daten!$AB$2:$AU$168</definedName>
    <definedName name="Reckelemente">Daten!$CS$2:$DL$200</definedName>
    <definedName name="Ringeelemente">Daten!$AW$2:$BP$166</definedName>
    <definedName name="Sprungelemente">Daten!$BR$2:$BV$110</definedName>
    <definedName name="Wettkampfart">Daten!$EM$3:$EN$8</definedName>
  </definedNames>
  <calcPr calcId="162913"/>
</workbook>
</file>

<file path=xl/calcChain.xml><?xml version="1.0" encoding="utf-8"?>
<calcChain xmlns="http://schemas.openxmlformats.org/spreadsheetml/2006/main">
  <c r="DF36" i="2" l="1"/>
  <c r="DC36" i="2"/>
  <c r="CZ36" i="2"/>
  <c r="CW36" i="2"/>
  <c r="DF33" i="2"/>
  <c r="DC33" i="2"/>
  <c r="CZ33" i="2"/>
  <c r="CW33" i="2"/>
  <c r="DF32" i="2"/>
  <c r="DC32" i="2"/>
  <c r="CZ32" i="2"/>
  <c r="CW32" i="2"/>
  <c r="DF31" i="2"/>
  <c r="DF30" i="2"/>
  <c r="DF29" i="2"/>
  <c r="DF28" i="2"/>
  <c r="DF27" i="2"/>
  <c r="DC31" i="2"/>
  <c r="DC30" i="2"/>
  <c r="DC29" i="2"/>
  <c r="DC28" i="2"/>
  <c r="DC27" i="2"/>
  <c r="CZ31" i="2"/>
  <c r="CZ30" i="2"/>
  <c r="CZ29" i="2"/>
  <c r="CZ28" i="2"/>
  <c r="CZ27" i="2"/>
  <c r="CW31" i="2"/>
  <c r="CW30" i="2"/>
  <c r="CW29" i="2"/>
  <c r="CW28" i="2"/>
  <c r="CW27" i="2"/>
  <c r="CW24" i="2"/>
  <c r="CW23" i="2"/>
  <c r="CB53" i="2" l="1"/>
  <c r="CE53" i="2"/>
  <c r="CH53" i="2"/>
  <c r="CK53" i="2"/>
  <c r="CB54" i="2"/>
  <c r="CE54" i="2"/>
  <c r="CH54" i="2"/>
  <c r="CK54" i="2"/>
  <c r="CQ233" i="2"/>
  <c r="CQ232" i="2"/>
  <c r="CQ231" i="2"/>
  <c r="CQ230" i="2"/>
  <c r="CQ229" i="2"/>
  <c r="CQ228" i="2"/>
  <c r="CQ227" i="2"/>
  <c r="CQ226" i="2"/>
  <c r="CQ225" i="2"/>
  <c r="CN233" i="2"/>
  <c r="CN232" i="2"/>
  <c r="CN231" i="2"/>
  <c r="CN230" i="2"/>
  <c r="CN229" i="2"/>
  <c r="CN228" i="2"/>
  <c r="CN227" i="2"/>
  <c r="CN226" i="2"/>
  <c r="CN225" i="2"/>
  <c r="CK233" i="2"/>
  <c r="CK232" i="2"/>
  <c r="CK231" i="2"/>
  <c r="CK230" i="2"/>
  <c r="CK229" i="2"/>
  <c r="CK228" i="2"/>
  <c r="CK227" i="2"/>
  <c r="CK226" i="2"/>
  <c r="CK225" i="2"/>
  <c r="CK224" i="2"/>
  <c r="CK223" i="2"/>
  <c r="CK222" i="2"/>
  <c r="CK221" i="2"/>
  <c r="CK220" i="2"/>
  <c r="CK219" i="2"/>
  <c r="CK218" i="2"/>
  <c r="CK217" i="2"/>
  <c r="CK216" i="2"/>
  <c r="CK215" i="2"/>
  <c r="CK214" i="2"/>
  <c r="CK213" i="2"/>
  <c r="CK212" i="2"/>
  <c r="CK211" i="2"/>
  <c r="CK210" i="2"/>
  <c r="CK209" i="2"/>
  <c r="CK208" i="2"/>
  <c r="CK207" i="2"/>
  <c r="CK206" i="2"/>
  <c r="CK205" i="2"/>
  <c r="CK204" i="2"/>
  <c r="CK203" i="2"/>
  <c r="CK202" i="2"/>
  <c r="CK201" i="2"/>
  <c r="CK200" i="2"/>
  <c r="CK199" i="2"/>
  <c r="CK198" i="2"/>
  <c r="CK197" i="2"/>
  <c r="CK196" i="2"/>
  <c r="CK195" i="2"/>
  <c r="CK194" i="2"/>
  <c r="CK193" i="2"/>
  <c r="CK192" i="2"/>
  <c r="CK191" i="2"/>
  <c r="CK190" i="2"/>
  <c r="CK189" i="2"/>
  <c r="CK188" i="2"/>
  <c r="CK187" i="2"/>
  <c r="CK186" i="2"/>
  <c r="CK185" i="2"/>
  <c r="CK184" i="2"/>
  <c r="CK183" i="2"/>
  <c r="CK182" i="2"/>
  <c r="CK181" i="2"/>
  <c r="CK180" i="2"/>
  <c r="CK179" i="2"/>
  <c r="CK178" i="2"/>
  <c r="CK177" i="2"/>
  <c r="CK176" i="2"/>
  <c r="CK175" i="2"/>
  <c r="CK174" i="2"/>
  <c r="CK173" i="2"/>
  <c r="CK172" i="2"/>
  <c r="CH233" i="2"/>
  <c r="CH232" i="2"/>
  <c r="CH231" i="2"/>
  <c r="CH230" i="2"/>
  <c r="CH229" i="2"/>
  <c r="CH228" i="2"/>
  <c r="CH227" i="2"/>
  <c r="CH226" i="2"/>
  <c r="CH225" i="2"/>
  <c r="CH224" i="2"/>
  <c r="CH223" i="2"/>
  <c r="CH222" i="2"/>
  <c r="CH221" i="2"/>
  <c r="CH220" i="2"/>
  <c r="CH219" i="2"/>
  <c r="CH218" i="2"/>
  <c r="CH217" i="2"/>
  <c r="CH216" i="2"/>
  <c r="CH215" i="2"/>
  <c r="CH214" i="2"/>
  <c r="CH213" i="2"/>
  <c r="CH212" i="2"/>
  <c r="CH211" i="2"/>
  <c r="CH210" i="2"/>
  <c r="CH209" i="2"/>
  <c r="CH208" i="2"/>
  <c r="CH207" i="2"/>
  <c r="CH206" i="2"/>
  <c r="CH205" i="2"/>
  <c r="CH204" i="2"/>
  <c r="CH203" i="2"/>
  <c r="CH202" i="2"/>
  <c r="CH201" i="2"/>
  <c r="CH200" i="2"/>
  <c r="CH199" i="2"/>
  <c r="CH198" i="2"/>
  <c r="CH197" i="2"/>
  <c r="CH196" i="2"/>
  <c r="CH195" i="2"/>
  <c r="CH194" i="2"/>
  <c r="CH193" i="2"/>
  <c r="CH192" i="2"/>
  <c r="CH191" i="2"/>
  <c r="CH190" i="2"/>
  <c r="CH189" i="2"/>
  <c r="CH188" i="2"/>
  <c r="CH187" i="2"/>
  <c r="CH186" i="2"/>
  <c r="CH185" i="2"/>
  <c r="CH184" i="2"/>
  <c r="CH183" i="2"/>
  <c r="CH182" i="2"/>
  <c r="CH181" i="2"/>
  <c r="CH180" i="2"/>
  <c r="CH179" i="2"/>
  <c r="CH178" i="2"/>
  <c r="CH177" i="2"/>
  <c r="CH176" i="2"/>
  <c r="CH175" i="2"/>
  <c r="CH174" i="2"/>
  <c r="CH173" i="2"/>
  <c r="CH172" i="2"/>
  <c r="CE233" i="2"/>
  <c r="CE232" i="2"/>
  <c r="CE231" i="2"/>
  <c r="CE230" i="2"/>
  <c r="CE229" i="2"/>
  <c r="CE228" i="2"/>
  <c r="CE227" i="2"/>
  <c r="CE226" i="2"/>
  <c r="CE225" i="2"/>
  <c r="CE224" i="2"/>
  <c r="CE223" i="2"/>
  <c r="CE222" i="2"/>
  <c r="CE221" i="2"/>
  <c r="CE220" i="2"/>
  <c r="CE219" i="2"/>
  <c r="CE218" i="2"/>
  <c r="CE217" i="2"/>
  <c r="CE216" i="2"/>
  <c r="CE215" i="2"/>
  <c r="CE214" i="2"/>
  <c r="CE213" i="2"/>
  <c r="CE212" i="2"/>
  <c r="CE211" i="2"/>
  <c r="CE210" i="2"/>
  <c r="CE209" i="2"/>
  <c r="CE208" i="2"/>
  <c r="CE207" i="2"/>
  <c r="CE206" i="2"/>
  <c r="CE205" i="2"/>
  <c r="CE204" i="2"/>
  <c r="CE203" i="2"/>
  <c r="CE202" i="2"/>
  <c r="CE201" i="2"/>
  <c r="CE200" i="2"/>
  <c r="CE199" i="2"/>
  <c r="CE198" i="2"/>
  <c r="CE197" i="2"/>
  <c r="CE196" i="2"/>
  <c r="CE195" i="2"/>
  <c r="CE194" i="2"/>
  <c r="CE193" i="2"/>
  <c r="CE192" i="2"/>
  <c r="CE191" i="2"/>
  <c r="CE190" i="2"/>
  <c r="CE189" i="2"/>
  <c r="CE188" i="2"/>
  <c r="CE187" i="2"/>
  <c r="CE186" i="2"/>
  <c r="CE185" i="2"/>
  <c r="CE184" i="2"/>
  <c r="CE183" i="2"/>
  <c r="CE182" i="2"/>
  <c r="CE181" i="2"/>
  <c r="CE180" i="2"/>
  <c r="CE179" i="2"/>
  <c r="CE178" i="2"/>
  <c r="CE177" i="2"/>
  <c r="CE176" i="2"/>
  <c r="CE175" i="2"/>
  <c r="CE174" i="2"/>
  <c r="CE173" i="2"/>
  <c r="CE172" i="2"/>
  <c r="CB233" i="2"/>
  <c r="CB232" i="2"/>
  <c r="CB231" i="2"/>
  <c r="CB230" i="2"/>
  <c r="CB229" i="2"/>
  <c r="CB228" i="2"/>
  <c r="CB227" i="2"/>
  <c r="CB226" i="2"/>
  <c r="CB225" i="2"/>
  <c r="CB224" i="2"/>
  <c r="CB223" i="2"/>
  <c r="CB222" i="2"/>
  <c r="CB221" i="2"/>
  <c r="CB220" i="2"/>
  <c r="CB219" i="2"/>
  <c r="CB218" i="2"/>
  <c r="CB217" i="2"/>
  <c r="CB216" i="2"/>
  <c r="CB215" i="2"/>
  <c r="CB214" i="2"/>
  <c r="CB213" i="2"/>
  <c r="CB212" i="2"/>
  <c r="CB211" i="2"/>
  <c r="CB210" i="2"/>
  <c r="CB209" i="2"/>
  <c r="CB208" i="2"/>
  <c r="CB207" i="2"/>
  <c r="CB206" i="2"/>
  <c r="CB205" i="2"/>
  <c r="CB204" i="2"/>
  <c r="CB203" i="2"/>
  <c r="CB202" i="2"/>
  <c r="CB201" i="2"/>
  <c r="CB200" i="2"/>
  <c r="CB199" i="2"/>
  <c r="CB198" i="2"/>
  <c r="CB197" i="2"/>
  <c r="CB196" i="2"/>
  <c r="CB195" i="2"/>
  <c r="CB194" i="2"/>
  <c r="CB193" i="2"/>
  <c r="CB192" i="2"/>
  <c r="CB191" i="2"/>
  <c r="CB190" i="2"/>
  <c r="CB189" i="2"/>
  <c r="CB188" i="2"/>
  <c r="CB187" i="2"/>
  <c r="CB186" i="2"/>
  <c r="CB185" i="2"/>
  <c r="CB184" i="2"/>
  <c r="CB183" i="2"/>
  <c r="CB182" i="2"/>
  <c r="CB181" i="2"/>
  <c r="CB180" i="2"/>
  <c r="CB179" i="2"/>
  <c r="CB178" i="2"/>
  <c r="CB177" i="2"/>
  <c r="CB176" i="2"/>
  <c r="CB175" i="2"/>
  <c r="CB174" i="2"/>
  <c r="CB173" i="2"/>
  <c r="CB172" i="2"/>
  <c r="CQ169" i="2"/>
  <c r="CQ168" i="2"/>
  <c r="CN169" i="2"/>
  <c r="CN168" i="2"/>
  <c r="CK169" i="2"/>
  <c r="CK168" i="2"/>
  <c r="CK167" i="2"/>
  <c r="CK166" i="2"/>
  <c r="CK165" i="2"/>
  <c r="CK164" i="2"/>
  <c r="CK163" i="2"/>
  <c r="CK162" i="2"/>
  <c r="CK161" i="2"/>
  <c r="CK160" i="2"/>
  <c r="CK159" i="2"/>
  <c r="CK158" i="2"/>
  <c r="CK157" i="2"/>
  <c r="CK156" i="2"/>
  <c r="CK155" i="2"/>
  <c r="CK154" i="2"/>
  <c r="CK153" i="2"/>
  <c r="CK152" i="2"/>
  <c r="CK151" i="2"/>
  <c r="CK150" i="2"/>
  <c r="CK149" i="2"/>
  <c r="CK148" i="2"/>
  <c r="CK147" i="2"/>
  <c r="CK146" i="2"/>
  <c r="CK145" i="2"/>
  <c r="CK144" i="2"/>
  <c r="CK143" i="2"/>
  <c r="CK142" i="2"/>
  <c r="CK141" i="2"/>
  <c r="CK140" i="2"/>
  <c r="CK139" i="2"/>
  <c r="CK138" i="2"/>
  <c r="CK137" i="2"/>
  <c r="CK136" i="2"/>
  <c r="CK135" i="2"/>
  <c r="CK134" i="2"/>
  <c r="CK133" i="2"/>
  <c r="CK132" i="2"/>
  <c r="CK131" i="2"/>
  <c r="CK130" i="2"/>
  <c r="CK129" i="2"/>
  <c r="CK128" i="2"/>
  <c r="CK127" i="2"/>
  <c r="CK126" i="2"/>
  <c r="CK125" i="2"/>
  <c r="CK124" i="2"/>
  <c r="CK123" i="2"/>
  <c r="CK122" i="2"/>
  <c r="CH169" i="2"/>
  <c r="CH168" i="2"/>
  <c r="CH167" i="2"/>
  <c r="CH166" i="2"/>
  <c r="CH165" i="2"/>
  <c r="CH164" i="2"/>
  <c r="CH163" i="2"/>
  <c r="CH162" i="2"/>
  <c r="CH161" i="2"/>
  <c r="CH160" i="2"/>
  <c r="CH159" i="2"/>
  <c r="CH158" i="2"/>
  <c r="CH157" i="2"/>
  <c r="CH156" i="2"/>
  <c r="CH155" i="2"/>
  <c r="CH154" i="2"/>
  <c r="CH153" i="2"/>
  <c r="CH152" i="2"/>
  <c r="CH151" i="2"/>
  <c r="CH150" i="2"/>
  <c r="CH149" i="2"/>
  <c r="CH148" i="2"/>
  <c r="CH147" i="2"/>
  <c r="CH146" i="2"/>
  <c r="CH145" i="2"/>
  <c r="CH144" i="2"/>
  <c r="CH143" i="2"/>
  <c r="CH142" i="2"/>
  <c r="CH141" i="2"/>
  <c r="CH140" i="2"/>
  <c r="CH139" i="2"/>
  <c r="CH138" i="2"/>
  <c r="CH137" i="2"/>
  <c r="CH136" i="2"/>
  <c r="CH135" i="2"/>
  <c r="CH134" i="2"/>
  <c r="CH133" i="2"/>
  <c r="CH132" i="2"/>
  <c r="CH131" i="2"/>
  <c r="CH130" i="2"/>
  <c r="CH129" i="2"/>
  <c r="CH128" i="2"/>
  <c r="CH127" i="2"/>
  <c r="CH126" i="2"/>
  <c r="CH125" i="2"/>
  <c r="CH124" i="2"/>
  <c r="CH123" i="2"/>
  <c r="CH122" i="2"/>
  <c r="CE169" i="2"/>
  <c r="CE168" i="2"/>
  <c r="CE167" i="2"/>
  <c r="CE166" i="2"/>
  <c r="CE165" i="2"/>
  <c r="CE164" i="2"/>
  <c r="CE163" i="2"/>
  <c r="CE162" i="2"/>
  <c r="CE161" i="2"/>
  <c r="CE160" i="2"/>
  <c r="CE159" i="2"/>
  <c r="CE158" i="2"/>
  <c r="CE157" i="2"/>
  <c r="CE156" i="2"/>
  <c r="CE155" i="2"/>
  <c r="CE154" i="2"/>
  <c r="CE153" i="2"/>
  <c r="CE152" i="2"/>
  <c r="CE151" i="2"/>
  <c r="CE150" i="2"/>
  <c r="CE149" i="2"/>
  <c r="CE148" i="2"/>
  <c r="CE147" i="2"/>
  <c r="CE146" i="2"/>
  <c r="CE145" i="2"/>
  <c r="CE144" i="2"/>
  <c r="CE143" i="2"/>
  <c r="CE142" i="2"/>
  <c r="CE141" i="2"/>
  <c r="CE140" i="2"/>
  <c r="CE139" i="2"/>
  <c r="CE138" i="2"/>
  <c r="CE137" i="2"/>
  <c r="CE136" i="2"/>
  <c r="CE135" i="2"/>
  <c r="CE134" i="2"/>
  <c r="CE133" i="2"/>
  <c r="CE132" i="2"/>
  <c r="CE131" i="2"/>
  <c r="CE130" i="2"/>
  <c r="CE129" i="2"/>
  <c r="CE128" i="2"/>
  <c r="CE127" i="2"/>
  <c r="CE126" i="2"/>
  <c r="CE125" i="2"/>
  <c r="CE124" i="2"/>
  <c r="CE123" i="2"/>
  <c r="CE122" i="2"/>
  <c r="CB169" i="2"/>
  <c r="CB168" i="2"/>
  <c r="CB167" i="2"/>
  <c r="CB166" i="2"/>
  <c r="CB165" i="2"/>
  <c r="CB164" i="2"/>
  <c r="CB163" i="2"/>
  <c r="CB162" i="2"/>
  <c r="CB161" i="2"/>
  <c r="CB160" i="2"/>
  <c r="CB159" i="2"/>
  <c r="CB158" i="2"/>
  <c r="CB157" i="2"/>
  <c r="CB156" i="2"/>
  <c r="CB155" i="2"/>
  <c r="CB154" i="2"/>
  <c r="CB153" i="2"/>
  <c r="CB152" i="2"/>
  <c r="CB151" i="2"/>
  <c r="CB150" i="2"/>
  <c r="CB149" i="2"/>
  <c r="CB148" i="2"/>
  <c r="CB147" i="2"/>
  <c r="CB146" i="2"/>
  <c r="CB145" i="2"/>
  <c r="CB144" i="2"/>
  <c r="CB143" i="2"/>
  <c r="CB142" i="2"/>
  <c r="CB141" i="2"/>
  <c r="CB140" i="2"/>
  <c r="CB139" i="2"/>
  <c r="CB138" i="2"/>
  <c r="CB137" i="2"/>
  <c r="CB136" i="2"/>
  <c r="CB135" i="2"/>
  <c r="CB134" i="2"/>
  <c r="CB133" i="2"/>
  <c r="CB132" i="2"/>
  <c r="CB131" i="2"/>
  <c r="CB130" i="2"/>
  <c r="CB129" i="2"/>
  <c r="CB128" i="2"/>
  <c r="CB127" i="2"/>
  <c r="CB126" i="2"/>
  <c r="CB125" i="2"/>
  <c r="CB124" i="2"/>
  <c r="CB123" i="2"/>
  <c r="CB122" i="2"/>
  <c r="CK119" i="2"/>
  <c r="CK118" i="2"/>
  <c r="CK117" i="2"/>
  <c r="CK116" i="2"/>
  <c r="CK115" i="2"/>
  <c r="CK114" i="2"/>
  <c r="CK113" i="2"/>
  <c r="CK112" i="2"/>
  <c r="CK111" i="2"/>
  <c r="CK110" i="2"/>
  <c r="CK109" i="2"/>
  <c r="CK108" i="2"/>
  <c r="CK107" i="2"/>
  <c r="CK106" i="2"/>
  <c r="CK105" i="2"/>
  <c r="CK104" i="2"/>
  <c r="CK103" i="2"/>
  <c r="CK102" i="2"/>
  <c r="CK101" i="2"/>
  <c r="CK100" i="2"/>
  <c r="CK99" i="2"/>
  <c r="CK98" i="2"/>
  <c r="CK97" i="2"/>
  <c r="CK96" i="2"/>
  <c r="CK95" i="2"/>
  <c r="CK94" i="2"/>
  <c r="CK93" i="2"/>
  <c r="CK92" i="2"/>
  <c r="CK91" i="2"/>
  <c r="CK90" i="2"/>
  <c r="CK89" i="2"/>
  <c r="CK88" i="2"/>
  <c r="CK87" i="2"/>
  <c r="CK86" i="2"/>
  <c r="CK85" i="2"/>
  <c r="CH119" i="2"/>
  <c r="CH118" i="2"/>
  <c r="CH117" i="2"/>
  <c r="CH116" i="2"/>
  <c r="CH115" i="2"/>
  <c r="CH114" i="2"/>
  <c r="CH113" i="2"/>
  <c r="CH112" i="2"/>
  <c r="CH111" i="2"/>
  <c r="CH110" i="2"/>
  <c r="CH109" i="2"/>
  <c r="CH108" i="2"/>
  <c r="CH107" i="2"/>
  <c r="CH106" i="2"/>
  <c r="CH105" i="2"/>
  <c r="CH104" i="2"/>
  <c r="CH103" i="2"/>
  <c r="CH102" i="2"/>
  <c r="CH101" i="2"/>
  <c r="CH100" i="2"/>
  <c r="CH99" i="2"/>
  <c r="CH98" i="2"/>
  <c r="CH97" i="2"/>
  <c r="CH96" i="2"/>
  <c r="CH95" i="2"/>
  <c r="CH94" i="2"/>
  <c r="CH93" i="2"/>
  <c r="CH92" i="2"/>
  <c r="CH91" i="2"/>
  <c r="CH90" i="2"/>
  <c r="CH89" i="2"/>
  <c r="CH88" i="2"/>
  <c r="CH87" i="2"/>
  <c r="CH86" i="2"/>
  <c r="CH85" i="2"/>
  <c r="CE119" i="2"/>
  <c r="CE118" i="2"/>
  <c r="CE117" i="2"/>
  <c r="CE116" i="2"/>
  <c r="CE115" i="2"/>
  <c r="CE114" i="2"/>
  <c r="CE113" i="2"/>
  <c r="CE112" i="2"/>
  <c r="CE111" i="2"/>
  <c r="CE110" i="2"/>
  <c r="CE109" i="2"/>
  <c r="CE108" i="2"/>
  <c r="CE107" i="2"/>
  <c r="CE106" i="2"/>
  <c r="CE105" i="2"/>
  <c r="CE104" i="2"/>
  <c r="CE103" i="2"/>
  <c r="CE102" i="2"/>
  <c r="CE101" i="2"/>
  <c r="CE100" i="2"/>
  <c r="CE99" i="2"/>
  <c r="CE98" i="2"/>
  <c r="CE97" i="2"/>
  <c r="CE96" i="2"/>
  <c r="CE95" i="2"/>
  <c r="CE94" i="2"/>
  <c r="CE93" i="2"/>
  <c r="CE92" i="2"/>
  <c r="CE91" i="2"/>
  <c r="CE90" i="2"/>
  <c r="CE89" i="2"/>
  <c r="CE88" i="2"/>
  <c r="CE87" i="2"/>
  <c r="CE86" i="2"/>
  <c r="CE85" i="2"/>
  <c r="CB119" i="2"/>
  <c r="CB118" i="2"/>
  <c r="CB117" i="2"/>
  <c r="CB116" i="2"/>
  <c r="CB115" i="2"/>
  <c r="CB114" i="2"/>
  <c r="CB113" i="2"/>
  <c r="CB112" i="2"/>
  <c r="CB111" i="2"/>
  <c r="CB110" i="2"/>
  <c r="CB109" i="2"/>
  <c r="CB108" i="2"/>
  <c r="CB107" i="2"/>
  <c r="CB106" i="2"/>
  <c r="CB105" i="2"/>
  <c r="CB104" i="2"/>
  <c r="CB103" i="2"/>
  <c r="CB102" i="2"/>
  <c r="CB101" i="2"/>
  <c r="CB100" i="2"/>
  <c r="CB99" i="2"/>
  <c r="CB98" i="2"/>
  <c r="CB97" i="2"/>
  <c r="CB96" i="2"/>
  <c r="CB95" i="2"/>
  <c r="CB94" i="2"/>
  <c r="CB93" i="2"/>
  <c r="CB92" i="2"/>
  <c r="CB91" i="2"/>
  <c r="CB90" i="2"/>
  <c r="CB89" i="2"/>
  <c r="CB88" i="2"/>
  <c r="CB87" i="2"/>
  <c r="CB86" i="2"/>
  <c r="CB85" i="2"/>
  <c r="CK82" i="2"/>
  <c r="CK81" i="2"/>
  <c r="CK80" i="2"/>
  <c r="CK79" i="2"/>
  <c r="CK78" i="2"/>
  <c r="CK77" i="2"/>
  <c r="CK76" i="2"/>
  <c r="CK75" i="2"/>
  <c r="CK74" i="2"/>
  <c r="CK73" i="2"/>
  <c r="CK72" i="2"/>
  <c r="CK71" i="2"/>
  <c r="CK70" i="2"/>
  <c r="CK69" i="2"/>
  <c r="CK68" i="2"/>
  <c r="CK67" i="2"/>
  <c r="CK66" i="2"/>
  <c r="CK65" i="2"/>
  <c r="CK64" i="2"/>
  <c r="CH82" i="2"/>
  <c r="CH81" i="2"/>
  <c r="CH80" i="2"/>
  <c r="CH79" i="2"/>
  <c r="CH78" i="2"/>
  <c r="CH77" i="2"/>
  <c r="CH76" i="2"/>
  <c r="CH75" i="2"/>
  <c r="CH74" i="2"/>
  <c r="CH73" i="2"/>
  <c r="CH72" i="2"/>
  <c r="CH71" i="2"/>
  <c r="CH70" i="2"/>
  <c r="CH69" i="2"/>
  <c r="CH68" i="2"/>
  <c r="CH67" i="2"/>
  <c r="CH66" i="2"/>
  <c r="CH65" i="2"/>
  <c r="CH64" i="2"/>
  <c r="CE82" i="2"/>
  <c r="CE81" i="2"/>
  <c r="CE80" i="2"/>
  <c r="CE79" i="2"/>
  <c r="CE78" i="2"/>
  <c r="CE77" i="2"/>
  <c r="CE76" i="2"/>
  <c r="CE75" i="2"/>
  <c r="CE74" i="2"/>
  <c r="CE73" i="2"/>
  <c r="CE72" i="2"/>
  <c r="CE71" i="2"/>
  <c r="CE70" i="2"/>
  <c r="CE69" i="2"/>
  <c r="CE68" i="2"/>
  <c r="CE67" i="2"/>
  <c r="CE66" i="2"/>
  <c r="CE65" i="2"/>
  <c r="CE64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K61" i="2"/>
  <c r="CK60" i="2"/>
  <c r="CK59" i="2"/>
  <c r="CK58" i="2"/>
  <c r="CH61" i="2"/>
  <c r="CH60" i="2"/>
  <c r="CH59" i="2"/>
  <c r="CH58" i="2"/>
  <c r="CE61" i="2"/>
  <c r="CE60" i="2"/>
  <c r="CE59" i="2"/>
  <c r="CE58" i="2"/>
  <c r="CB61" i="2"/>
  <c r="CB60" i="2"/>
  <c r="CB59" i="2"/>
  <c r="CB58" i="2"/>
  <c r="CK56" i="2"/>
  <c r="CK55" i="2"/>
  <c r="CH56" i="2"/>
  <c r="CH55" i="2"/>
  <c r="CE56" i="2"/>
  <c r="CE55" i="2"/>
  <c r="CB56" i="2"/>
  <c r="CB55" i="2"/>
  <c r="CK52" i="2"/>
  <c r="CK51" i="2"/>
  <c r="CK50" i="2"/>
  <c r="CH52" i="2"/>
  <c r="CH51" i="2"/>
  <c r="CH50" i="2"/>
  <c r="CE52" i="2"/>
  <c r="CE51" i="2"/>
  <c r="CE50" i="2"/>
  <c r="CB52" i="2"/>
  <c r="CB51" i="2"/>
  <c r="CB50" i="2"/>
  <c r="CK47" i="2"/>
  <c r="CK46" i="2"/>
  <c r="CK45" i="2"/>
  <c r="CK44" i="2"/>
  <c r="CH47" i="2"/>
  <c r="CH46" i="2"/>
  <c r="CH45" i="2"/>
  <c r="CH44" i="2"/>
  <c r="CE47" i="2"/>
  <c r="CE46" i="2"/>
  <c r="CE45" i="2"/>
  <c r="CE44" i="2"/>
  <c r="CB47" i="2"/>
  <c r="CB46" i="2"/>
  <c r="CB45" i="2"/>
  <c r="CB44" i="2"/>
  <c r="CK41" i="2"/>
  <c r="CK40" i="2"/>
  <c r="CH41" i="2"/>
  <c r="CH40" i="2"/>
  <c r="CE41" i="2"/>
  <c r="CE40" i="2"/>
  <c r="CB41" i="2"/>
  <c r="CB40" i="2"/>
  <c r="BU109" i="2"/>
  <c r="BU108" i="2"/>
  <c r="BU107" i="2"/>
  <c r="BU106" i="2"/>
  <c r="BU105" i="2"/>
  <c r="BU104" i="2"/>
  <c r="BU103" i="2"/>
  <c r="BU102" i="2"/>
  <c r="BU101" i="2"/>
  <c r="BU100" i="2"/>
  <c r="BU99" i="2"/>
  <c r="BU98" i="2"/>
  <c r="BU97" i="2"/>
  <c r="BU96" i="2"/>
  <c r="BU95" i="2"/>
  <c r="BU94" i="2"/>
  <c r="BU93" i="2"/>
  <c r="BU90" i="2"/>
  <c r="BU89" i="2"/>
  <c r="BU88" i="2"/>
  <c r="BU87" i="2"/>
  <c r="BU86" i="2"/>
  <c r="BU85" i="2"/>
  <c r="BU84" i="2"/>
  <c r="BU83" i="2"/>
  <c r="BU82" i="2"/>
  <c r="BU81" i="2"/>
  <c r="BU80" i="2"/>
  <c r="BU79" i="2"/>
  <c r="BU78" i="2"/>
  <c r="BU77" i="2"/>
  <c r="BU76" i="2"/>
  <c r="BU75" i="2"/>
  <c r="BU63" i="2"/>
  <c r="BU64" i="2"/>
  <c r="BU65" i="2"/>
  <c r="BU66" i="2"/>
  <c r="BU67" i="2"/>
  <c r="BU68" i="2"/>
  <c r="BU69" i="2"/>
  <c r="BU70" i="2"/>
  <c r="BU71" i="2"/>
  <c r="BU72" i="2"/>
  <c r="BU62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46" i="2"/>
  <c r="BU36" i="2"/>
  <c r="BU37" i="2"/>
  <c r="BU38" i="2"/>
  <c r="BU39" i="2"/>
  <c r="BU40" i="2"/>
  <c r="BU41" i="2"/>
  <c r="BU42" i="2"/>
  <c r="BU43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21" i="2"/>
  <c r="BT15" i="2"/>
  <c r="BT16" i="2"/>
  <c r="BT17" i="2"/>
  <c r="BT18" i="2"/>
  <c r="BU11" i="2"/>
  <c r="BU12" i="2"/>
  <c r="BU14" i="2"/>
  <c r="BU15" i="2"/>
  <c r="BU16" i="2"/>
  <c r="BU17" i="2"/>
  <c r="BU18" i="2"/>
  <c r="BU10" i="2"/>
  <c r="BT106" i="2" l="1"/>
  <c r="BT94" i="2"/>
  <c r="BT95" i="2"/>
  <c r="BT96" i="2"/>
  <c r="BT97" i="2"/>
  <c r="BT42" i="2"/>
  <c r="BT37" i="2"/>
  <c r="BT36" i="2"/>
  <c r="BT35" i="2"/>
  <c r="BT34" i="2"/>
  <c r="BT33" i="2"/>
  <c r="BT32" i="2"/>
  <c r="BT31" i="2"/>
  <c r="BT30" i="2"/>
  <c r="BT29" i="2"/>
  <c r="BT26" i="2"/>
  <c r="BT25" i="2"/>
  <c r="BT24" i="2"/>
  <c r="BT23" i="2"/>
  <c r="C7" i="1" l="1"/>
  <c r="BT109" i="2" l="1"/>
  <c r="BT90" i="2"/>
  <c r="BT89" i="2"/>
  <c r="BT88" i="2"/>
  <c r="BT87" i="2"/>
  <c r="BT86" i="2"/>
  <c r="BT105" i="2"/>
  <c r="BT85" i="2"/>
  <c r="BT84" i="2"/>
  <c r="BT104" i="2"/>
  <c r="BT103" i="2"/>
  <c r="BT102" i="2"/>
  <c r="BT101" i="2"/>
  <c r="BT108" i="2"/>
  <c r="BT107" i="2"/>
  <c r="BT83" i="2"/>
  <c r="BT82" i="2"/>
  <c r="BT81" i="2"/>
  <c r="BT80" i="2"/>
  <c r="BT79" i="2"/>
  <c r="BT78" i="2"/>
  <c r="BT100" i="2"/>
  <c r="BT99" i="2"/>
  <c r="BT93" i="2"/>
  <c r="BT77" i="2"/>
  <c r="BT72" i="2"/>
  <c r="BT62" i="2"/>
  <c r="BT58" i="2"/>
  <c r="BT57" i="2"/>
  <c r="BT56" i="2"/>
  <c r="L5" i="9" l="1"/>
  <c r="G5" i="9"/>
  <c r="B5" i="9"/>
  <c r="B5" i="7"/>
  <c r="B5" i="6"/>
  <c r="B5" i="8"/>
  <c r="B5" i="5"/>
  <c r="B5" i="4"/>
  <c r="B5" i="1"/>
  <c r="G26" i="7" l="1"/>
  <c r="G25" i="7"/>
  <c r="G24" i="7"/>
  <c r="G23" i="7"/>
  <c r="G22" i="7"/>
  <c r="G21" i="7"/>
  <c r="G26" i="4"/>
  <c r="BT76" i="2"/>
  <c r="BT75" i="2"/>
  <c r="BT71" i="2"/>
  <c r="BT70" i="2"/>
  <c r="BT69" i="2"/>
  <c r="BT68" i="2"/>
  <c r="BT67" i="2"/>
  <c r="BT66" i="2"/>
  <c r="BT65" i="2"/>
  <c r="BT64" i="2"/>
  <c r="BT63" i="2"/>
  <c r="BT41" i="2"/>
  <c r="BT53" i="2"/>
  <c r="BT54" i="2"/>
  <c r="BT55" i="2"/>
  <c r="BT59" i="2"/>
  <c r="BT52" i="2"/>
  <c r="BT51" i="2"/>
  <c r="BT50" i="2"/>
  <c r="BT49" i="2"/>
  <c r="BT48" i="2"/>
  <c r="BT47" i="2"/>
  <c r="BT46" i="2"/>
  <c r="BT14" i="2"/>
  <c r="BT12" i="2"/>
  <c r="BT11" i="2"/>
  <c r="BT10" i="2"/>
  <c r="BT43" i="2"/>
  <c r="BT38" i="2"/>
  <c r="BT39" i="2"/>
  <c r="BT40" i="2"/>
  <c r="E34" i="7"/>
  <c r="E33" i="7"/>
  <c r="E32" i="7"/>
  <c r="E31" i="7"/>
  <c r="E30" i="7"/>
  <c r="E34" i="6"/>
  <c r="E33" i="6"/>
  <c r="E32" i="6"/>
  <c r="E31" i="6"/>
  <c r="E30" i="6"/>
  <c r="E34" i="5"/>
  <c r="E33" i="5"/>
  <c r="E32" i="5"/>
  <c r="E31" i="5"/>
  <c r="E30" i="5"/>
  <c r="E34" i="4"/>
  <c r="E33" i="4"/>
  <c r="E32" i="4"/>
  <c r="E31" i="4"/>
  <c r="E30" i="4"/>
  <c r="E34" i="1"/>
  <c r="E33" i="1"/>
  <c r="E32" i="1"/>
  <c r="E30" i="1"/>
  <c r="E31" i="1"/>
  <c r="B44" i="1" a="1"/>
  <c r="B44" i="1" s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7" i="1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 l="1"/>
  <c r="C8" i="7"/>
  <c r="C7" i="7"/>
  <c r="D16" i="7" s="1"/>
  <c r="D7" i="7"/>
  <c r="D26" i="7"/>
  <c r="D25" i="7"/>
  <c r="D24" i="7"/>
  <c r="D23" i="7"/>
  <c r="D22" i="7"/>
  <c r="D21" i="7"/>
  <c r="D20" i="7"/>
  <c r="D19" i="7"/>
  <c r="D18" i="7"/>
  <c r="D17" i="7"/>
  <c r="B19" i="3"/>
  <c r="C26" i="4"/>
  <c r="C25" i="4"/>
  <c r="D25" i="4" s="1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D38" i="1" l="1"/>
  <c r="F38" i="1" s="1"/>
  <c r="D14" i="7"/>
  <c r="D15" i="7"/>
  <c r="K15" i="7" s="1"/>
  <c r="O22" i="7"/>
  <c r="M22" i="7"/>
  <c r="K22" i="7"/>
  <c r="N22" i="7"/>
  <c r="L22" i="7"/>
  <c r="O21" i="7"/>
  <c r="M21" i="7"/>
  <c r="K21" i="7"/>
  <c r="N21" i="7"/>
  <c r="L21" i="7"/>
  <c r="O20" i="7"/>
  <c r="M20" i="7"/>
  <c r="K20" i="7"/>
  <c r="L20" i="7"/>
  <c r="O19" i="7"/>
  <c r="M19" i="7"/>
  <c r="K19" i="7"/>
  <c r="N19" i="7"/>
  <c r="L19" i="7"/>
  <c r="L7" i="7"/>
  <c r="M7" i="7"/>
  <c r="L18" i="7"/>
  <c r="O18" i="7"/>
  <c r="M18" i="7"/>
  <c r="K18" i="7"/>
  <c r="N26" i="7"/>
  <c r="L26" i="7"/>
  <c r="O26" i="7"/>
  <c r="M26" i="7"/>
  <c r="K26" i="7"/>
  <c r="L17" i="7"/>
  <c r="O17" i="7"/>
  <c r="M17" i="7"/>
  <c r="K17" i="7"/>
  <c r="N25" i="7"/>
  <c r="L25" i="7"/>
  <c r="O25" i="7"/>
  <c r="M25" i="7"/>
  <c r="K25" i="7"/>
  <c r="L16" i="7"/>
  <c r="O16" i="7"/>
  <c r="K16" i="7"/>
  <c r="N24" i="7"/>
  <c r="L24" i="7"/>
  <c r="O24" i="7"/>
  <c r="M24" i="7"/>
  <c r="K24" i="7"/>
  <c r="N23" i="7"/>
  <c r="L23" i="7"/>
  <c r="O23" i="7"/>
  <c r="M23" i="7"/>
  <c r="K23" i="7"/>
  <c r="L25" i="4"/>
  <c r="K25" i="4"/>
  <c r="O25" i="4"/>
  <c r="M25" i="4"/>
  <c r="E22" i="7"/>
  <c r="E21" i="7"/>
  <c r="E20" i="7"/>
  <c r="E19" i="7"/>
  <c r="E7" i="7"/>
  <c r="E26" i="7"/>
  <c r="E25" i="7"/>
  <c r="E18" i="7"/>
  <c r="E17" i="7"/>
  <c r="E16" i="7"/>
  <c r="E24" i="7"/>
  <c r="E23" i="7"/>
  <c r="E25" i="4"/>
  <c r="B45" i="1" a="1"/>
  <c r="B45" i="1" s="1"/>
  <c r="D24" i="4"/>
  <c r="D23" i="4"/>
  <c r="D12" i="7"/>
  <c r="D13" i="7"/>
  <c r="D12" i="4"/>
  <c r="D10" i="4"/>
  <c r="D22" i="4"/>
  <c r="D21" i="4"/>
  <c r="D13" i="4"/>
  <c r="D20" i="4"/>
  <c r="D18" i="4"/>
  <c r="D19" i="4"/>
  <c r="D11" i="4"/>
  <c r="D17" i="4"/>
  <c r="D16" i="4"/>
  <c r="D15" i="4"/>
  <c r="D14" i="4"/>
  <c r="E15" i="7" l="1"/>
  <c r="L15" i="7"/>
  <c r="E14" i="7"/>
  <c r="O15" i="7"/>
  <c r="L14" i="7"/>
  <c r="K14" i="7"/>
  <c r="O12" i="7"/>
  <c r="M12" i="7"/>
  <c r="K12" i="7"/>
  <c r="M13" i="7"/>
  <c r="K13" i="7"/>
  <c r="L13" i="7"/>
  <c r="L24" i="4"/>
  <c r="O24" i="4"/>
  <c r="M24" i="4"/>
  <c r="K24" i="4"/>
  <c r="K19" i="4"/>
  <c r="L19" i="4"/>
  <c r="O19" i="4"/>
  <c r="K12" i="4"/>
  <c r="L12" i="4"/>
  <c r="N17" i="4"/>
  <c r="L17" i="4"/>
  <c r="K17" i="4"/>
  <c r="N10" i="4"/>
  <c r="L10" i="4"/>
  <c r="M10" i="4"/>
  <c r="K10" i="4"/>
  <c r="O23" i="4"/>
  <c r="L23" i="4"/>
  <c r="M23" i="4"/>
  <c r="K23" i="4"/>
  <c r="L18" i="4"/>
  <c r="K18" i="4"/>
  <c r="L16" i="4"/>
  <c r="K16" i="4"/>
  <c r="O22" i="4"/>
  <c r="K22" i="4"/>
  <c r="L22" i="4"/>
  <c r="L15" i="4"/>
  <c r="K15" i="4"/>
  <c r="N15" i="4"/>
  <c r="K21" i="4"/>
  <c r="N21" i="4"/>
  <c r="L21" i="4"/>
  <c r="K20" i="4"/>
  <c r="L20" i="4"/>
  <c r="N20" i="4"/>
  <c r="K14" i="4"/>
  <c r="M14" i="4"/>
  <c r="L14" i="4"/>
  <c r="N14" i="4"/>
  <c r="M13" i="4"/>
  <c r="K13" i="4"/>
  <c r="O13" i="4"/>
  <c r="N13" i="4"/>
  <c r="L13" i="4"/>
  <c r="K11" i="4"/>
  <c r="L11" i="4"/>
  <c r="M11" i="4"/>
  <c r="E12" i="7"/>
  <c r="E13" i="7"/>
  <c r="E11" i="4"/>
  <c r="E12" i="4"/>
  <c r="E17" i="4"/>
  <c r="E10" i="4"/>
  <c r="E21" i="4"/>
  <c r="E16" i="4"/>
  <c r="E22" i="4"/>
  <c r="E15" i="4"/>
  <c r="E14" i="4"/>
  <c r="E13" i="4"/>
  <c r="E24" i="4"/>
  <c r="E20" i="4"/>
  <c r="E23" i="4"/>
  <c r="E18" i="4"/>
  <c r="E19" i="4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L4" i="9"/>
  <c r="G4" i="9"/>
  <c r="B4" i="9"/>
  <c r="C4" i="7"/>
  <c r="C4" i="6"/>
  <c r="C4" i="8"/>
  <c r="C4" i="5"/>
  <c r="C4" i="4"/>
  <c r="C4" i="1"/>
  <c r="G21" i="5" l="1"/>
  <c r="G22" i="5"/>
  <c r="G23" i="5"/>
  <c r="G24" i="5"/>
  <c r="G25" i="5"/>
  <c r="G26" i="5"/>
  <c r="D24" i="1"/>
  <c r="K24" i="1" s="1"/>
  <c r="D21" i="1"/>
  <c r="K21" i="1" s="1"/>
  <c r="D22" i="1"/>
  <c r="K22" i="1" s="1"/>
  <c r="D23" i="1"/>
  <c r="K23" i="1" s="1"/>
  <c r="D25" i="1"/>
  <c r="K25" i="1" s="1"/>
  <c r="D26" i="1"/>
  <c r="K26" i="1" s="1"/>
  <c r="D22" i="5"/>
  <c r="D23" i="5"/>
  <c r="D24" i="5"/>
  <c r="D25" i="5"/>
  <c r="L53" i="9"/>
  <c r="L52" i="9"/>
  <c r="L51" i="9"/>
  <c r="L50" i="9"/>
  <c r="L49" i="9"/>
  <c r="L48" i="9"/>
  <c r="L47" i="9"/>
  <c r="L46" i="9"/>
  <c r="D11" i="7"/>
  <c r="D10" i="7"/>
  <c r="D9" i="7"/>
  <c r="D8" i="7"/>
  <c r="L34" i="9"/>
  <c r="L27" i="9"/>
  <c r="L26" i="9"/>
  <c r="C26" i="6"/>
  <c r="G26" i="6" s="1"/>
  <c r="C25" i="6"/>
  <c r="G25" i="6" s="1"/>
  <c r="C24" i="6"/>
  <c r="G24" i="6" s="1"/>
  <c r="C23" i="6"/>
  <c r="G23" i="6" s="1"/>
  <c r="C22" i="6"/>
  <c r="G22" i="6" s="1"/>
  <c r="C21" i="6"/>
  <c r="G21" i="6" s="1"/>
  <c r="C20" i="6"/>
  <c r="G20" i="6" s="1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2" i="9"/>
  <c r="G13" i="9"/>
  <c r="C7" i="5"/>
  <c r="O24" i="1" l="1"/>
  <c r="L24" i="1"/>
  <c r="O21" i="1"/>
  <c r="L21" i="1"/>
  <c r="O26" i="1"/>
  <c r="L26" i="1"/>
  <c r="O25" i="1"/>
  <c r="L25" i="1"/>
  <c r="O23" i="1"/>
  <c r="L23" i="1"/>
  <c r="O22" i="1"/>
  <c r="L22" i="1"/>
  <c r="M24" i="1"/>
  <c r="N24" i="1"/>
  <c r="M26" i="1"/>
  <c r="N26" i="1"/>
  <c r="M25" i="1"/>
  <c r="N25" i="1"/>
  <c r="M23" i="1"/>
  <c r="N23" i="1"/>
  <c r="M21" i="1"/>
  <c r="N21" i="1"/>
  <c r="M22" i="1"/>
  <c r="N22" i="1"/>
  <c r="M11" i="7"/>
  <c r="K11" i="7"/>
  <c r="L10" i="7"/>
  <c r="M10" i="7"/>
  <c r="K10" i="7"/>
  <c r="L9" i="7"/>
  <c r="K9" i="7"/>
  <c r="L8" i="7"/>
  <c r="M8" i="7"/>
  <c r="K8" i="7"/>
  <c r="L22" i="5"/>
  <c r="O22" i="5"/>
  <c r="K22" i="5"/>
  <c r="M22" i="5"/>
  <c r="N22" i="5"/>
  <c r="K23" i="5"/>
  <c r="M23" i="5"/>
  <c r="N23" i="5"/>
  <c r="L23" i="5"/>
  <c r="O23" i="5"/>
  <c r="K24" i="5"/>
  <c r="M24" i="5"/>
  <c r="N24" i="5"/>
  <c r="L24" i="5"/>
  <c r="O24" i="5"/>
  <c r="K25" i="5"/>
  <c r="M25" i="5"/>
  <c r="N25" i="5"/>
  <c r="L25" i="5"/>
  <c r="O25" i="5"/>
  <c r="E22" i="5"/>
  <c r="E23" i="5"/>
  <c r="E24" i="5"/>
  <c r="E25" i="5"/>
  <c r="E11" i="7"/>
  <c r="E10" i="7"/>
  <c r="E9" i="7"/>
  <c r="E8" i="7"/>
  <c r="L20" i="9"/>
  <c r="L19" i="9"/>
  <c r="L21" i="9"/>
  <c r="L18" i="9"/>
  <c r="L17" i="9"/>
  <c r="L25" i="9"/>
  <c r="L24" i="9"/>
  <c r="L22" i="9"/>
  <c r="L23" i="9"/>
  <c r="D21" i="5"/>
  <c r="G26" i="1"/>
  <c r="I26" i="1" s="1"/>
  <c r="E26" i="1"/>
  <c r="G25" i="1"/>
  <c r="I25" i="1" s="1"/>
  <c r="E25" i="1"/>
  <c r="G24" i="1"/>
  <c r="I24" i="1" s="1"/>
  <c r="E24" i="1"/>
  <c r="G23" i="1"/>
  <c r="I23" i="1" s="1"/>
  <c r="E23" i="1"/>
  <c r="G22" i="1"/>
  <c r="I22" i="1" s="1"/>
  <c r="E22" i="1"/>
  <c r="G21" i="1"/>
  <c r="I21" i="1" s="1"/>
  <c r="E21" i="1"/>
  <c r="D20" i="5"/>
  <c r="D8" i="5"/>
  <c r="D7" i="6"/>
  <c r="D19" i="5"/>
  <c r="D11" i="5"/>
  <c r="D12" i="5"/>
  <c r="D13" i="5"/>
  <c r="D17" i="5"/>
  <c r="D16" i="5"/>
  <c r="D15" i="5"/>
  <c r="D14" i="5"/>
  <c r="D18" i="5"/>
  <c r="L13" i="9"/>
  <c r="D17" i="6"/>
  <c r="D21" i="6"/>
  <c r="D25" i="6"/>
  <c r="L15" i="9"/>
  <c r="L8" i="9"/>
  <c r="D9" i="5"/>
  <c r="D10" i="5"/>
  <c r="G8" i="9"/>
  <c r="D7" i="5"/>
  <c r="L45" i="9"/>
  <c r="L44" i="9"/>
  <c r="L43" i="9"/>
  <c r="L42" i="9"/>
  <c r="L41" i="9"/>
  <c r="L40" i="9"/>
  <c r="L39" i="9"/>
  <c r="L38" i="9"/>
  <c r="L37" i="9"/>
  <c r="L36" i="9"/>
  <c r="L35" i="9"/>
  <c r="L16" i="9"/>
  <c r="D8" i="6"/>
  <c r="D10" i="6"/>
  <c r="D9" i="6"/>
  <c r="D11" i="6"/>
  <c r="D13" i="6"/>
  <c r="L14" i="9"/>
  <c r="D26" i="6"/>
  <c r="D22" i="6"/>
  <c r="D18" i="6"/>
  <c r="D14" i="6"/>
  <c r="D23" i="6"/>
  <c r="D19" i="6"/>
  <c r="D15" i="6"/>
  <c r="D24" i="6"/>
  <c r="D20" i="6"/>
  <c r="D16" i="6"/>
  <c r="D12" i="6"/>
  <c r="D26" i="5"/>
  <c r="L12" i="9"/>
  <c r="L11" i="9"/>
  <c r="L9" i="9"/>
  <c r="L10" i="9"/>
  <c r="G9" i="9"/>
  <c r="G10" i="9"/>
  <c r="G11" i="9"/>
  <c r="D7" i="4"/>
  <c r="B27" i="9"/>
  <c r="B26" i="9"/>
  <c r="B25" i="9"/>
  <c r="B24" i="9"/>
  <c r="B23" i="9"/>
  <c r="B22" i="9"/>
  <c r="K18" i="6" l="1"/>
  <c r="M18" i="6"/>
  <c r="L18" i="6"/>
  <c r="O18" i="6"/>
  <c r="L12" i="6"/>
  <c r="K12" i="6"/>
  <c r="K9" i="6"/>
  <c r="K23" i="6"/>
  <c r="M23" i="6"/>
  <c r="N23" i="6"/>
  <c r="L23" i="6"/>
  <c r="O23" i="6"/>
  <c r="L11" i="6"/>
  <c r="K11" i="6"/>
  <c r="K17" i="6"/>
  <c r="M17" i="6"/>
  <c r="L17" i="6"/>
  <c r="L19" i="6"/>
  <c r="O19" i="6"/>
  <c r="K19" i="6"/>
  <c r="M19" i="6"/>
  <c r="K13" i="6"/>
  <c r="L21" i="6"/>
  <c r="O21" i="6"/>
  <c r="K21" i="6"/>
  <c r="M21" i="6"/>
  <c r="N21" i="6"/>
  <c r="K15" i="6"/>
  <c r="L15" i="6"/>
  <c r="K25" i="6"/>
  <c r="M25" i="6"/>
  <c r="N25" i="6"/>
  <c r="L25" i="6"/>
  <c r="O25" i="6"/>
  <c r="K26" i="6"/>
  <c r="M26" i="6"/>
  <c r="N26" i="6"/>
  <c r="L26" i="6"/>
  <c r="O26" i="6"/>
  <c r="K24" i="6"/>
  <c r="M24" i="6"/>
  <c r="N24" i="6"/>
  <c r="L24" i="6"/>
  <c r="O24" i="6"/>
  <c r="L22" i="6"/>
  <c r="O22" i="6"/>
  <c r="K22" i="6"/>
  <c r="M22" i="6"/>
  <c r="N22" i="6"/>
  <c r="L20" i="6"/>
  <c r="O20" i="6"/>
  <c r="K20" i="6"/>
  <c r="M20" i="6"/>
  <c r="N20" i="6"/>
  <c r="K8" i="6"/>
  <c r="L8" i="6"/>
  <c r="K7" i="6"/>
  <c r="K16" i="6"/>
  <c r="M16" i="6"/>
  <c r="N16" i="6"/>
  <c r="L14" i="6"/>
  <c r="K14" i="6"/>
  <c r="K10" i="6"/>
  <c r="L10" i="6"/>
  <c r="K7" i="5"/>
  <c r="M7" i="5"/>
  <c r="L7" i="5"/>
  <c r="K17" i="5"/>
  <c r="N17" i="5"/>
  <c r="L17" i="5"/>
  <c r="K16" i="5"/>
  <c r="L16" i="5"/>
  <c r="O16" i="5"/>
  <c r="K15" i="5"/>
  <c r="L15" i="5"/>
  <c r="K8" i="5"/>
  <c r="L8" i="5"/>
  <c r="L21" i="5"/>
  <c r="O21" i="5"/>
  <c r="K21" i="5"/>
  <c r="M21" i="5"/>
  <c r="N21" i="5"/>
  <c r="K9" i="5"/>
  <c r="N9" i="5"/>
  <c r="L9" i="5"/>
  <c r="L14" i="5"/>
  <c r="K14" i="5"/>
  <c r="N14" i="5"/>
  <c r="K26" i="5"/>
  <c r="M26" i="5"/>
  <c r="N26" i="5"/>
  <c r="L26" i="5"/>
  <c r="O26" i="5"/>
  <c r="K18" i="5"/>
  <c r="N18" i="5"/>
  <c r="L18" i="5"/>
  <c r="O18" i="5"/>
  <c r="L19" i="5"/>
  <c r="O19" i="5"/>
  <c r="K19" i="5"/>
  <c r="M19" i="5"/>
  <c r="N19" i="5"/>
  <c r="L20" i="5"/>
  <c r="O20" i="5"/>
  <c r="K20" i="5"/>
  <c r="N20" i="5"/>
  <c r="K10" i="5"/>
  <c r="N10" i="5"/>
  <c r="L10" i="5"/>
  <c r="L11" i="5"/>
  <c r="K11" i="5"/>
  <c r="N11" i="5"/>
  <c r="L12" i="5"/>
  <c r="K12" i="5"/>
  <c r="L13" i="5"/>
  <c r="K13" i="5"/>
  <c r="K7" i="4"/>
  <c r="E7" i="4"/>
  <c r="E7" i="5"/>
  <c r="E16" i="5"/>
  <c r="E20" i="5"/>
  <c r="E15" i="5"/>
  <c r="E8" i="5"/>
  <c r="E21" i="5"/>
  <c r="E9" i="5"/>
  <c r="E14" i="5"/>
  <c r="E19" i="5"/>
  <c r="E10" i="5"/>
  <c r="E18" i="5"/>
  <c r="E11" i="5"/>
  <c r="E12" i="5"/>
  <c r="E13" i="5"/>
  <c r="E26" i="5"/>
  <c r="E17" i="5"/>
  <c r="E26" i="6"/>
  <c r="E24" i="6"/>
  <c r="E22" i="6"/>
  <c r="E18" i="6"/>
  <c r="E8" i="6"/>
  <c r="E7" i="6"/>
  <c r="E14" i="6"/>
  <c r="E10" i="6"/>
  <c r="E9" i="6"/>
  <c r="E16" i="6"/>
  <c r="E23" i="6"/>
  <c r="E11" i="6"/>
  <c r="E17" i="6"/>
  <c r="E12" i="6"/>
  <c r="E19" i="6"/>
  <c r="E13" i="6"/>
  <c r="E21" i="6"/>
  <c r="E20" i="6"/>
  <c r="E15" i="6"/>
  <c r="E25" i="6"/>
  <c r="D9" i="4"/>
  <c r="D8" i="4"/>
  <c r="D26" i="4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21" i="9"/>
  <c r="B20" i="9"/>
  <c r="B19" i="9"/>
  <c r="B18" i="9"/>
  <c r="B17" i="9"/>
  <c r="B16" i="9"/>
  <c r="L8" i="4" l="1"/>
  <c r="K8" i="4"/>
  <c r="N8" i="4"/>
  <c r="N26" i="4"/>
  <c r="L26" i="4"/>
  <c r="K26" i="4"/>
  <c r="O26" i="4"/>
  <c r="M26" i="4"/>
  <c r="N9" i="4"/>
  <c r="L9" i="4"/>
  <c r="K9" i="4"/>
  <c r="E8" i="4"/>
  <c r="E26" i="4"/>
  <c r="E9" i="4"/>
  <c r="B13" i="9"/>
  <c r="B12" i="9"/>
  <c r="B11" i="9"/>
  <c r="B10" i="9"/>
  <c r="B9" i="9"/>
  <c r="B15" i="9"/>
  <c r="B14" i="9"/>
  <c r="B8" i="9" l="1"/>
  <c r="C14" i="3"/>
  <c r="F39" i="6"/>
  <c r="L3" i="9"/>
  <c r="L2" i="9"/>
  <c r="G35" i="9"/>
  <c r="G34" i="9"/>
  <c r="F35" i="9"/>
  <c r="F34" i="9"/>
  <c r="M45" i="9"/>
  <c r="M46" i="9"/>
  <c r="N46" i="9"/>
  <c r="M47" i="9"/>
  <c r="N47" i="9"/>
  <c r="M48" i="9"/>
  <c r="N48" i="9"/>
  <c r="M49" i="9"/>
  <c r="N49" i="9"/>
  <c r="M50" i="9"/>
  <c r="N50" i="9"/>
  <c r="O50" i="9"/>
  <c r="M51" i="9"/>
  <c r="N51" i="9"/>
  <c r="O51" i="9"/>
  <c r="M52" i="9"/>
  <c r="N52" i="9"/>
  <c r="O52" i="9"/>
  <c r="M53" i="9"/>
  <c r="N53" i="9"/>
  <c r="O53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34" i="9"/>
  <c r="K9" i="9"/>
  <c r="K10" i="9"/>
  <c r="K11" i="9"/>
  <c r="K12" i="9"/>
  <c r="K13" i="9"/>
  <c r="K14" i="9"/>
  <c r="K15" i="9"/>
  <c r="K16" i="9"/>
  <c r="K17" i="9"/>
  <c r="M17" i="9"/>
  <c r="N17" i="9"/>
  <c r="K18" i="9"/>
  <c r="M18" i="9"/>
  <c r="N18" i="9"/>
  <c r="K19" i="9"/>
  <c r="M19" i="9"/>
  <c r="N19" i="9"/>
  <c r="K20" i="9"/>
  <c r="M20" i="9"/>
  <c r="N20" i="9"/>
  <c r="K21" i="9"/>
  <c r="M21" i="9"/>
  <c r="N21" i="9"/>
  <c r="K22" i="9"/>
  <c r="M22" i="9"/>
  <c r="N22" i="9"/>
  <c r="K23" i="9"/>
  <c r="M23" i="9"/>
  <c r="N23" i="9"/>
  <c r="K24" i="9"/>
  <c r="M24" i="9"/>
  <c r="N24" i="9"/>
  <c r="K25" i="9"/>
  <c r="M25" i="9"/>
  <c r="N25" i="9"/>
  <c r="K26" i="9"/>
  <c r="M26" i="9"/>
  <c r="N26" i="9"/>
  <c r="O26" i="9"/>
  <c r="K27" i="9"/>
  <c r="M27" i="9"/>
  <c r="N27" i="9"/>
  <c r="O27" i="9"/>
  <c r="K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8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J23" i="9"/>
  <c r="H24" i="9"/>
  <c r="I24" i="9"/>
  <c r="J24" i="9"/>
  <c r="H25" i="9"/>
  <c r="I25" i="9"/>
  <c r="J25" i="9"/>
  <c r="H26" i="9"/>
  <c r="I26" i="9"/>
  <c r="J26" i="9"/>
  <c r="H27" i="9"/>
  <c r="I27" i="9"/>
  <c r="J27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C49" i="9"/>
  <c r="D49" i="9"/>
  <c r="A50" i="9"/>
  <c r="C50" i="9"/>
  <c r="D50" i="9"/>
  <c r="A51" i="9"/>
  <c r="C51" i="9"/>
  <c r="D51" i="9"/>
  <c r="A52" i="9"/>
  <c r="C52" i="9"/>
  <c r="D52" i="9"/>
  <c r="A53" i="9"/>
  <c r="C53" i="9"/>
  <c r="D53" i="9"/>
  <c r="A34" i="9"/>
  <c r="C24" i="9"/>
  <c r="D24" i="9"/>
  <c r="E24" i="9"/>
  <c r="C25" i="9"/>
  <c r="D25" i="9"/>
  <c r="E25" i="9"/>
  <c r="C26" i="9"/>
  <c r="D26" i="9"/>
  <c r="E26" i="9"/>
  <c r="C27" i="9"/>
  <c r="D27" i="9"/>
  <c r="E27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8" i="9"/>
  <c r="G3" i="9"/>
  <c r="G2" i="9"/>
  <c r="B3" i="9"/>
  <c r="B2" i="9"/>
  <c r="C8" i="8"/>
  <c r="I35" i="9" s="1"/>
  <c r="C10" i="8"/>
  <c r="C7" i="8"/>
  <c r="I34" i="9" s="1"/>
  <c r="B4" i="8"/>
  <c r="B3" i="8"/>
  <c r="B2" i="8"/>
  <c r="N45" i="9"/>
  <c r="M41" i="9"/>
  <c r="N37" i="9"/>
  <c r="M36" i="9"/>
  <c r="M35" i="9"/>
  <c r="F39" i="7"/>
  <c r="B4" i="7"/>
  <c r="B3" i="7"/>
  <c r="B2" i="7"/>
  <c r="M16" i="9"/>
  <c r="B4" i="6"/>
  <c r="B3" i="6"/>
  <c r="B2" i="6"/>
  <c r="H16" i="9"/>
  <c r="H15" i="9"/>
  <c r="H14" i="9"/>
  <c r="H13" i="9"/>
  <c r="H11" i="9"/>
  <c r="H9" i="9"/>
  <c r="H8" i="9"/>
  <c r="F39" i="5"/>
  <c r="B4" i="5"/>
  <c r="B3" i="5"/>
  <c r="B2" i="5"/>
  <c r="D48" i="9"/>
  <c r="F39" i="4"/>
  <c r="D35" i="9"/>
  <c r="B4" i="4"/>
  <c r="P7" i="4" s="1"/>
  <c r="B3" i="4"/>
  <c r="B2" i="4"/>
  <c r="F40" i="1"/>
  <c r="B4" i="1"/>
  <c r="D20" i="1" s="1"/>
  <c r="K20" i="1" s="1"/>
  <c r="B3" i="1"/>
  <c r="B2" i="1"/>
  <c r="I13" i="9"/>
  <c r="I12" i="9"/>
  <c r="I14" i="9"/>
  <c r="I16" i="9"/>
  <c r="C48" i="9"/>
  <c r="C44" i="9"/>
  <c r="C41" i="9"/>
  <c r="M44" i="9"/>
  <c r="M43" i="9"/>
  <c r="M39" i="9"/>
  <c r="N39" i="9"/>
  <c r="I15" i="9"/>
  <c r="H12" i="9"/>
  <c r="C36" i="9"/>
  <c r="C35" i="9"/>
  <c r="M14" i="9"/>
  <c r="M13" i="9"/>
  <c r="C47" i="9"/>
  <c r="C46" i="9"/>
  <c r="C45" i="9"/>
  <c r="C43" i="9"/>
  <c r="C42" i="9"/>
  <c r="C40" i="9"/>
  <c r="C39" i="9"/>
  <c r="C38" i="9"/>
  <c r="C37" i="9"/>
  <c r="N16" i="9"/>
  <c r="N13" i="9"/>
  <c r="O20" i="1" l="1"/>
  <c r="L20" i="1"/>
  <c r="M20" i="1"/>
  <c r="N20" i="1"/>
  <c r="P7" i="7"/>
  <c r="F7" i="7" s="1"/>
  <c r="O7" i="7" s="1"/>
  <c r="E20" i="1"/>
  <c r="G20" i="1"/>
  <c r="I20" i="1" s="1"/>
  <c r="F7" i="4"/>
  <c r="G7" i="4"/>
  <c r="D18" i="1"/>
  <c r="K18" i="1" s="1"/>
  <c r="D19" i="1"/>
  <c r="K19" i="1" s="1"/>
  <c r="D16" i="1"/>
  <c r="K16" i="1" s="1"/>
  <c r="D17" i="1"/>
  <c r="K17" i="1" s="1"/>
  <c r="P22" i="5"/>
  <c r="F22" i="5" s="1"/>
  <c r="P26" i="5"/>
  <c r="F26" i="5" s="1"/>
  <c r="P14" i="5"/>
  <c r="P19" i="5"/>
  <c r="P23" i="5"/>
  <c r="F23" i="5" s="1"/>
  <c r="P11" i="5"/>
  <c r="P15" i="5"/>
  <c r="P12" i="5"/>
  <c r="P18" i="5"/>
  <c r="P20" i="5"/>
  <c r="P24" i="5"/>
  <c r="F24" i="5" s="1"/>
  <c r="P21" i="5"/>
  <c r="F21" i="5" s="1"/>
  <c r="P25" i="5"/>
  <c r="F25" i="5" s="1"/>
  <c r="P16" i="5"/>
  <c r="P13" i="5"/>
  <c r="P17" i="5"/>
  <c r="P8" i="5"/>
  <c r="P10" i="5"/>
  <c r="P9" i="5"/>
  <c r="D13" i="1"/>
  <c r="K13" i="1" s="1"/>
  <c r="D14" i="1"/>
  <c r="K14" i="1" s="1"/>
  <c r="D11" i="1"/>
  <c r="K11" i="1" s="1"/>
  <c r="D15" i="1"/>
  <c r="K15" i="1" s="1"/>
  <c r="D12" i="1"/>
  <c r="K12" i="1" s="1"/>
  <c r="C16" i="3"/>
  <c r="C17" i="3"/>
  <c r="D10" i="1"/>
  <c r="K10" i="1" s="1"/>
  <c r="D8" i="1"/>
  <c r="K8" i="1" s="1"/>
  <c r="D9" i="1"/>
  <c r="K9" i="1" s="1"/>
  <c r="D7" i="1"/>
  <c r="K7" i="1" s="1"/>
  <c r="P25" i="1"/>
  <c r="F25" i="1" s="1"/>
  <c r="P23" i="1"/>
  <c r="F23" i="1" s="1"/>
  <c r="P26" i="1"/>
  <c r="F26" i="1" s="1"/>
  <c r="P21" i="1"/>
  <c r="P22" i="1"/>
  <c r="P20" i="1"/>
  <c r="P24" i="1"/>
  <c r="F24" i="1" s="1"/>
  <c r="D7" i="8"/>
  <c r="J34" i="9" s="1"/>
  <c r="D8" i="8"/>
  <c r="J35" i="9" s="1"/>
  <c r="P26" i="7"/>
  <c r="F26" i="7" s="1"/>
  <c r="P22" i="7"/>
  <c r="F22" i="7" s="1"/>
  <c r="P18" i="7"/>
  <c r="P14" i="7"/>
  <c r="P10" i="7"/>
  <c r="P21" i="7"/>
  <c r="F21" i="7" s="1"/>
  <c r="P13" i="7"/>
  <c r="P24" i="7"/>
  <c r="F24" i="7" s="1"/>
  <c r="P16" i="7"/>
  <c r="P23" i="7"/>
  <c r="F23" i="7" s="1"/>
  <c r="P19" i="7"/>
  <c r="P15" i="7"/>
  <c r="P11" i="7"/>
  <c r="P9" i="7"/>
  <c r="P25" i="7"/>
  <c r="F25" i="7" s="1"/>
  <c r="P17" i="7"/>
  <c r="P8" i="7"/>
  <c r="P20" i="7"/>
  <c r="P12" i="7"/>
  <c r="G12" i="7" s="1"/>
  <c r="P7" i="6"/>
  <c r="F7" i="6" s="1"/>
  <c r="P8" i="6"/>
  <c r="P9" i="6"/>
  <c r="P18" i="6"/>
  <c r="P22" i="6"/>
  <c r="F22" i="6" s="1"/>
  <c r="P15" i="6"/>
  <c r="P19" i="6"/>
  <c r="P25" i="6"/>
  <c r="F25" i="6" s="1"/>
  <c r="P23" i="6"/>
  <c r="F23" i="6" s="1"/>
  <c r="P10" i="6"/>
  <c r="P16" i="6"/>
  <c r="P13" i="6"/>
  <c r="P20" i="6"/>
  <c r="F20" i="6" s="1"/>
  <c r="P26" i="6"/>
  <c r="F26" i="6" s="1"/>
  <c r="P24" i="6"/>
  <c r="F24" i="6" s="1"/>
  <c r="P14" i="6"/>
  <c r="P12" i="6"/>
  <c r="P21" i="6"/>
  <c r="F21" i="6" s="1"/>
  <c r="P17" i="6"/>
  <c r="P11" i="6"/>
  <c r="P7" i="5"/>
  <c r="P19" i="4"/>
  <c r="P11" i="4"/>
  <c r="P14" i="4"/>
  <c r="P23" i="4"/>
  <c r="P15" i="4"/>
  <c r="P10" i="4"/>
  <c r="P20" i="4"/>
  <c r="P12" i="4"/>
  <c r="P22" i="4"/>
  <c r="G22" i="4" s="1"/>
  <c r="P21" i="4"/>
  <c r="G21" i="4" s="1"/>
  <c r="P13" i="4"/>
  <c r="P16" i="4"/>
  <c r="P8" i="4"/>
  <c r="P26" i="4"/>
  <c r="F26" i="4" s="1"/>
  <c r="P18" i="4"/>
  <c r="P24" i="4"/>
  <c r="P25" i="4"/>
  <c r="P17" i="4"/>
  <c r="P9" i="4"/>
  <c r="M10" i="9"/>
  <c r="M11" i="9"/>
  <c r="M12" i="9"/>
  <c r="H10" i="9"/>
  <c r="C34" i="9"/>
  <c r="D41" i="9"/>
  <c r="I10" i="9"/>
  <c r="I11" i="9"/>
  <c r="I9" i="9"/>
  <c r="D46" i="9"/>
  <c r="D42" i="9"/>
  <c r="D44" i="9"/>
  <c r="M42" i="9"/>
  <c r="M40" i="9"/>
  <c r="M38" i="9"/>
  <c r="M37" i="9"/>
  <c r="M34" i="9"/>
  <c r="N43" i="9"/>
  <c r="N35" i="9"/>
  <c r="N40" i="9"/>
  <c r="N42" i="9"/>
  <c r="M15" i="9"/>
  <c r="N11" i="9"/>
  <c r="N15" i="9"/>
  <c r="M8" i="9"/>
  <c r="N8" i="9"/>
  <c r="N14" i="9"/>
  <c r="M9" i="9"/>
  <c r="D45" i="9"/>
  <c r="N10" i="9"/>
  <c r="D43" i="9"/>
  <c r="D38" i="9"/>
  <c r="N9" i="9"/>
  <c r="N41" i="9"/>
  <c r="D47" i="9"/>
  <c r="N36" i="9"/>
  <c r="D36" i="9"/>
  <c r="N34" i="9"/>
  <c r="I8" i="9"/>
  <c r="D37" i="9"/>
  <c r="D34" i="9"/>
  <c r="D39" i="9"/>
  <c r="N38" i="9"/>
  <c r="N44" i="9"/>
  <c r="N12" i="9"/>
  <c r="D40" i="9"/>
  <c r="L10" i="1" l="1"/>
  <c r="L8" i="1"/>
  <c r="L17" i="1"/>
  <c r="L16" i="1"/>
  <c r="L11" i="1"/>
  <c r="L19" i="1"/>
  <c r="L9" i="1"/>
  <c r="L18" i="1"/>
  <c r="L15" i="1"/>
  <c r="O12" i="1"/>
  <c r="L12" i="1"/>
  <c r="O14" i="1"/>
  <c r="L14" i="1"/>
  <c r="O13" i="1"/>
  <c r="L13" i="1"/>
  <c r="O7" i="1"/>
  <c r="L7" i="1"/>
  <c r="N17" i="1"/>
  <c r="O17" i="1"/>
  <c r="N15" i="1"/>
  <c r="O15" i="1"/>
  <c r="N16" i="1"/>
  <c r="O16" i="1"/>
  <c r="N11" i="1"/>
  <c r="O11" i="1"/>
  <c r="N19" i="1"/>
  <c r="O19" i="1"/>
  <c r="N18" i="1"/>
  <c r="O18" i="1"/>
  <c r="N8" i="1"/>
  <c r="O8" i="1"/>
  <c r="M12" i="1"/>
  <c r="M9" i="1"/>
  <c r="N9" i="1"/>
  <c r="M14" i="1"/>
  <c r="M13" i="1"/>
  <c r="M10" i="1"/>
  <c r="N10" i="1"/>
  <c r="M7" i="1"/>
  <c r="P17" i="1"/>
  <c r="F17" i="1" s="1"/>
  <c r="M17" i="1"/>
  <c r="P19" i="1"/>
  <c r="F19" i="1" s="1"/>
  <c r="M19" i="1"/>
  <c r="P18" i="1"/>
  <c r="F18" i="1" s="1"/>
  <c r="M18" i="1"/>
  <c r="P16" i="1"/>
  <c r="F16" i="1" s="1"/>
  <c r="F21" i="1"/>
  <c r="F20" i="1"/>
  <c r="F22" i="1"/>
  <c r="F20" i="7"/>
  <c r="N20" i="7" s="1"/>
  <c r="G20" i="7"/>
  <c r="F19" i="7"/>
  <c r="G19" i="7"/>
  <c r="F18" i="7"/>
  <c r="N18" i="7" s="1"/>
  <c r="G18" i="7"/>
  <c r="F19" i="6"/>
  <c r="N19" i="6" s="1"/>
  <c r="G19" i="6"/>
  <c r="F18" i="6"/>
  <c r="N18" i="6" s="1"/>
  <c r="G18" i="6"/>
  <c r="F17" i="6"/>
  <c r="G17" i="6"/>
  <c r="F20" i="5"/>
  <c r="M20" i="5" s="1"/>
  <c r="G20" i="5"/>
  <c r="F19" i="5"/>
  <c r="I19" i="5" s="1"/>
  <c r="G19" i="5"/>
  <c r="K7" i="7"/>
  <c r="K29" i="7" s="1"/>
  <c r="M7" i="6"/>
  <c r="O7" i="4"/>
  <c r="G7" i="7"/>
  <c r="M7" i="4"/>
  <c r="L7" i="4"/>
  <c r="F17" i="7"/>
  <c r="N17" i="7" s="1"/>
  <c r="G17" i="7"/>
  <c r="F16" i="6"/>
  <c r="G16" i="6"/>
  <c r="F15" i="6"/>
  <c r="G15" i="6"/>
  <c r="F14" i="6"/>
  <c r="M14" i="6" s="1"/>
  <c r="G14" i="6"/>
  <c r="F13" i="6"/>
  <c r="G13" i="6"/>
  <c r="F12" i="6"/>
  <c r="N12" i="6" s="1"/>
  <c r="G12" i="6"/>
  <c r="F11" i="6"/>
  <c r="N11" i="6" s="1"/>
  <c r="G11" i="6"/>
  <c r="F10" i="6"/>
  <c r="M10" i="6" s="1"/>
  <c r="G10" i="6"/>
  <c r="E7" i="1"/>
  <c r="D8" i="9" s="1"/>
  <c r="F18" i="5"/>
  <c r="M18" i="5" s="1"/>
  <c r="G18" i="5"/>
  <c r="F17" i="5"/>
  <c r="O17" i="5" s="1"/>
  <c r="G17" i="5"/>
  <c r="F16" i="5"/>
  <c r="I16" i="5" s="1"/>
  <c r="G16" i="5"/>
  <c r="F15" i="5"/>
  <c r="N15" i="5" s="1"/>
  <c r="G15" i="5"/>
  <c r="F14" i="5"/>
  <c r="O14" i="5" s="1"/>
  <c r="G14" i="5"/>
  <c r="F13" i="5"/>
  <c r="M13" i="5" s="1"/>
  <c r="G13" i="5"/>
  <c r="F12" i="5"/>
  <c r="N12" i="5" s="1"/>
  <c r="G12" i="5"/>
  <c r="F11" i="5"/>
  <c r="M11" i="5" s="1"/>
  <c r="G11" i="5"/>
  <c r="F10" i="5"/>
  <c r="M10" i="5" s="1"/>
  <c r="G10" i="5"/>
  <c r="F9" i="5"/>
  <c r="M9" i="5" s="1"/>
  <c r="G9" i="5"/>
  <c r="F8" i="5"/>
  <c r="N8" i="5" s="1"/>
  <c r="G8" i="5"/>
  <c r="F7" i="5"/>
  <c r="G7" i="5"/>
  <c r="F25" i="4"/>
  <c r="N25" i="4" s="1"/>
  <c r="G25" i="4"/>
  <c r="F24" i="4"/>
  <c r="N24" i="4" s="1"/>
  <c r="G24" i="4"/>
  <c r="F23" i="4"/>
  <c r="N23" i="4" s="1"/>
  <c r="G23" i="4"/>
  <c r="F20" i="4"/>
  <c r="G20" i="4"/>
  <c r="F19" i="4"/>
  <c r="G19" i="4"/>
  <c r="F18" i="4"/>
  <c r="M18" i="4" s="1"/>
  <c r="G18" i="4"/>
  <c r="F17" i="4"/>
  <c r="G17" i="4"/>
  <c r="F16" i="4"/>
  <c r="O16" i="4" s="1"/>
  <c r="G16" i="4"/>
  <c r="F15" i="4"/>
  <c r="G15" i="4"/>
  <c r="F14" i="4"/>
  <c r="O14" i="4" s="1"/>
  <c r="G14" i="4"/>
  <c r="F13" i="4"/>
  <c r="G13" i="4"/>
  <c r="F12" i="4"/>
  <c r="M12" i="4" s="1"/>
  <c r="G12" i="4"/>
  <c r="F11" i="4"/>
  <c r="G11" i="4"/>
  <c r="F10" i="4"/>
  <c r="O10" i="4" s="1"/>
  <c r="G10" i="4"/>
  <c r="G19" i="1"/>
  <c r="I19" i="1" s="1"/>
  <c r="E19" i="1"/>
  <c r="D20" i="9" s="1"/>
  <c r="C20" i="9"/>
  <c r="G18" i="1"/>
  <c r="I18" i="1" s="1"/>
  <c r="E18" i="1"/>
  <c r="G17" i="1"/>
  <c r="I17" i="1" s="1"/>
  <c r="E17" i="1"/>
  <c r="D18" i="9" s="1"/>
  <c r="G16" i="1"/>
  <c r="I16" i="1" s="1"/>
  <c r="E16" i="1"/>
  <c r="D17" i="9" s="1"/>
  <c r="P11" i="1"/>
  <c r="P15" i="1"/>
  <c r="P13" i="1"/>
  <c r="P14" i="1"/>
  <c r="F16" i="7"/>
  <c r="G16" i="7"/>
  <c r="F15" i="7"/>
  <c r="M15" i="7" s="1"/>
  <c r="G15" i="7"/>
  <c r="F14" i="7"/>
  <c r="O14" i="7" s="1"/>
  <c r="G14" i="7"/>
  <c r="F13" i="7"/>
  <c r="G13" i="7"/>
  <c r="F11" i="7"/>
  <c r="G11" i="7"/>
  <c r="F10" i="7"/>
  <c r="G10" i="7"/>
  <c r="F9" i="7"/>
  <c r="G9" i="7"/>
  <c r="F8" i="7"/>
  <c r="N8" i="7" s="1"/>
  <c r="G8" i="7"/>
  <c r="F8" i="6"/>
  <c r="N8" i="6" s="1"/>
  <c r="G9" i="6"/>
  <c r="F9" i="6"/>
  <c r="M9" i="6" s="1"/>
  <c r="L7" i="6"/>
  <c r="O7" i="6"/>
  <c r="F9" i="4"/>
  <c r="G9" i="4"/>
  <c r="F8" i="4"/>
  <c r="G8" i="4"/>
  <c r="F22" i="4"/>
  <c r="M22" i="4" s="1"/>
  <c r="F21" i="4"/>
  <c r="F12" i="7"/>
  <c r="M9" i="7"/>
  <c r="N7" i="7"/>
  <c r="I7" i="7"/>
  <c r="N7" i="6"/>
  <c r="G7" i="6"/>
  <c r="G8" i="6"/>
  <c r="I25" i="7"/>
  <c r="J25" i="7" s="1"/>
  <c r="I24" i="7"/>
  <c r="J24" i="7" s="1"/>
  <c r="I26" i="7"/>
  <c r="J26" i="7" s="1"/>
  <c r="I23" i="7"/>
  <c r="J23" i="7" s="1"/>
  <c r="I26" i="5"/>
  <c r="J26" i="5" s="1"/>
  <c r="I24" i="5"/>
  <c r="J24" i="5" s="1"/>
  <c r="I25" i="5"/>
  <c r="J25" i="5" s="1"/>
  <c r="I23" i="5"/>
  <c r="J23" i="5" s="1"/>
  <c r="I22" i="5"/>
  <c r="J22" i="5" s="1"/>
  <c r="J26" i="1"/>
  <c r="J25" i="1"/>
  <c r="J23" i="1"/>
  <c r="J24" i="1"/>
  <c r="P7" i="1"/>
  <c r="F7" i="1" s="1"/>
  <c r="G13" i="1"/>
  <c r="I13" i="1" s="1"/>
  <c r="E13" i="1"/>
  <c r="D14" i="9" s="1"/>
  <c r="E14" i="1"/>
  <c r="D15" i="9" s="1"/>
  <c r="G14" i="1"/>
  <c r="I14" i="1" s="1"/>
  <c r="E11" i="1"/>
  <c r="D12" i="9" s="1"/>
  <c r="G11" i="1"/>
  <c r="I11" i="1" s="1"/>
  <c r="G15" i="1"/>
  <c r="I15" i="1" s="1"/>
  <c r="E15" i="1"/>
  <c r="D16" i="9" s="1"/>
  <c r="E12" i="1"/>
  <c r="D13" i="9" s="1"/>
  <c r="G12" i="1"/>
  <c r="I12" i="1" s="1"/>
  <c r="P12" i="1"/>
  <c r="F12" i="1" s="1"/>
  <c r="P8" i="1"/>
  <c r="F8" i="1" s="1"/>
  <c r="E10" i="1"/>
  <c r="G10" i="1"/>
  <c r="I10" i="1" s="1"/>
  <c r="E8" i="1"/>
  <c r="D9" i="9" s="1"/>
  <c r="G8" i="1"/>
  <c r="I8" i="1" s="1"/>
  <c r="E9" i="1"/>
  <c r="G9" i="1"/>
  <c r="I9" i="1" s="1"/>
  <c r="G7" i="1"/>
  <c r="I7" i="1" s="1"/>
  <c r="P10" i="1"/>
  <c r="P9" i="1"/>
  <c r="I21" i="5"/>
  <c r="I22" i="7"/>
  <c r="I21" i="7"/>
  <c r="D23" i="9"/>
  <c r="C23" i="9"/>
  <c r="D21" i="9"/>
  <c r="C21" i="9"/>
  <c r="D22" i="9"/>
  <c r="C22" i="9"/>
  <c r="I20" i="7"/>
  <c r="I24" i="6"/>
  <c r="C15" i="9"/>
  <c r="C18" i="9"/>
  <c r="C17" i="9"/>
  <c r="C16" i="9"/>
  <c r="C14" i="9"/>
  <c r="D19" i="9"/>
  <c r="C19" i="9"/>
  <c r="I19" i="7"/>
  <c r="C8" i="9"/>
  <c r="C12" i="9"/>
  <c r="C13" i="9"/>
  <c r="C9" i="9"/>
  <c r="I18" i="7"/>
  <c r="I20" i="6"/>
  <c r="I23" i="6"/>
  <c r="I22" i="6"/>
  <c r="I21" i="6"/>
  <c r="N7" i="4"/>
  <c r="N13" i="1" l="1"/>
  <c r="N14" i="1"/>
  <c r="O10" i="1"/>
  <c r="O9" i="1"/>
  <c r="N12" i="1"/>
  <c r="N7" i="1"/>
  <c r="M15" i="1"/>
  <c r="M11" i="1"/>
  <c r="M8" i="1"/>
  <c r="M16" i="1"/>
  <c r="F14" i="1"/>
  <c r="F13" i="1"/>
  <c r="J13" i="1" s="1"/>
  <c r="F15" i="1"/>
  <c r="J15" i="1" s="1"/>
  <c r="F9" i="1"/>
  <c r="F10" i="1"/>
  <c r="F11" i="1"/>
  <c r="M16" i="7"/>
  <c r="N16" i="7"/>
  <c r="I20" i="5"/>
  <c r="O17" i="6"/>
  <c r="N17" i="6"/>
  <c r="O16" i="6"/>
  <c r="L16" i="6"/>
  <c r="N15" i="6"/>
  <c r="M15" i="6"/>
  <c r="I17" i="6"/>
  <c r="J17" i="6" s="1"/>
  <c r="I18" i="6"/>
  <c r="L13" i="6"/>
  <c r="N13" i="6"/>
  <c r="Q7" i="6"/>
  <c r="S7" i="6" s="1"/>
  <c r="Q9" i="6"/>
  <c r="S9" i="6" s="1"/>
  <c r="Q10" i="6"/>
  <c r="S10" i="6" s="1"/>
  <c r="Q8" i="6"/>
  <c r="S8" i="6" s="1"/>
  <c r="I17" i="5"/>
  <c r="J17" i="5" s="1"/>
  <c r="M17" i="5"/>
  <c r="O21" i="4"/>
  <c r="M21" i="4"/>
  <c r="M20" i="4"/>
  <c r="O20" i="4"/>
  <c r="O11" i="4"/>
  <c r="N11" i="4"/>
  <c r="Q10" i="7"/>
  <c r="S10" i="7" s="1"/>
  <c r="Q9" i="7"/>
  <c r="S9" i="7" s="1"/>
  <c r="Q7" i="7"/>
  <c r="S7" i="7" s="1"/>
  <c r="Q8" i="7"/>
  <c r="S8" i="7" s="1"/>
  <c r="Q10" i="5"/>
  <c r="S10" i="5" s="1"/>
  <c r="Q9" i="5"/>
  <c r="Q10" i="4"/>
  <c r="S10" i="4" s="1"/>
  <c r="E20" i="9"/>
  <c r="I17" i="7"/>
  <c r="J17" i="7" s="1"/>
  <c r="I15" i="7"/>
  <c r="J15" i="7" s="1"/>
  <c r="N15" i="7"/>
  <c r="M14" i="7"/>
  <c r="N14" i="7"/>
  <c r="N9" i="7"/>
  <c r="O9" i="7"/>
  <c r="O13" i="7"/>
  <c r="N13" i="7"/>
  <c r="N11" i="7"/>
  <c r="O11" i="7"/>
  <c r="O12" i="6"/>
  <c r="M12" i="6"/>
  <c r="O14" i="6"/>
  <c r="N14" i="6"/>
  <c r="I18" i="5"/>
  <c r="J18" i="5" s="1"/>
  <c r="I15" i="6"/>
  <c r="J15" i="6" s="1"/>
  <c r="O15" i="6"/>
  <c r="O10" i="6"/>
  <c r="N10" i="6"/>
  <c r="N9" i="6"/>
  <c r="O9" i="6"/>
  <c r="O8" i="6"/>
  <c r="M8" i="6"/>
  <c r="M13" i="6"/>
  <c r="O13" i="6"/>
  <c r="O11" i="6"/>
  <c r="M11" i="6"/>
  <c r="I13" i="6"/>
  <c r="J13" i="6" s="1"/>
  <c r="I14" i="6"/>
  <c r="J14" i="6" s="1"/>
  <c r="I12" i="6"/>
  <c r="J12" i="6" s="1"/>
  <c r="M12" i="5"/>
  <c r="M15" i="5"/>
  <c r="O15" i="5"/>
  <c r="N16" i="5"/>
  <c r="M16" i="5"/>
  <c r="D5" i="5"/>
  <c r="O18" i="4"/>
  <c r="N18" i="4"/>
  <c r="O17" i="4"/>
  <c r="M17" i="4"/>
  <c r="M16" i="4"/>
  <c r="N16" i="4"/>
  <c r="O15" i="4"/>
  <c r="M15" i="4"/>
  <c r="I23" i="4"/>
  <c r="J23" i="4" s="1"/>
  <c r="N19" i="4"/>
  <c r="M19" i="4"/>
  <c r="O12" i="4"/>
  <c r="N12" i="4"/>
  <c r="I22" i="4"/>
  <c r="J22" i="4" s="1"/>
  <c r="N22" i="4"/>
  <c r="M9" i="4"/>
  <c r="O9" i="4"/>
  <c r="M8" i="4"/>
  <c r="O8" i="4"/>
  <c r="J19" i="1"/>
  <c r="I14" i="7"/>
  <c r="J14" i="7" s="1"/>
  <c r="I16" i="7"/>
  <c r="J16" i="7" s="1"/>
  <c r="I13" i="7"/>
  <c r="J13" i="7" s="1"/>
  <c r="L12" i="7"/>
  <c r="N12" i="7"/>
  <c r="N10" i="7"/>
  <c r="O10" i="7"/>
  <c r="I9" i="7"/>
  <c r="J9" i="7" s="1"/>
  <c r="I12" i="7"/>
  <c r="J12" i="7" s="1"/>
  <c r="D5" i="7"/>
  <c r="L9" i="6"/>
  <c r="D5" i="6"/>
  <c r="D5" i="4"/>
  <c r="L11" i="7"/>
  <c r="I11" i="7"/>
  <c r="J11" i="7" s="1"/>
  <c r="I10" i="7"/>
  <c r="J10" i="7" s="1"/>
  <c r="I8" i="7"/>
  <c r="J8" i="7" s="1"/>
  <c r="O8" i="7"/>
  <c r="I11" i="6"/>
  <c r="J11" i="6" s="1"/>
  <c r="I10" i="6"/>
  <c r="J10" i="6" s="1"/>
  <c r="I8" i="6"/>
  <c r="J8" i="6" s="1"/>
  <c r="I7" i="6"/>
  <c r="J7" i="6" s="1"/>
  <c r="I19" i="6"/>
  <c r="J19" i="6" s="1"/>
  <c r="I25" i="6"/>
  <c r="J25" i="6" s="1"/>
  <c r="I16" i="6"/>
  <c r="J16" i="6" s="1"/>
  <c r="I9" i="6"/>
  <c r="J9" i="6" s="1"/>
  <c r="I26" i="6"/>
  <c r="J26" i="6" s="1"/>
  <c r="N7" i="5"/>
  <c r="I12" i="5"/>
  <c r="J12" i="5" s="1"/>
  <c r="O12" i="5"/>
  <c r="I11" i="5"/>
  <c r="J11" i="5" s="1"/>
  <c r="O11" i="5"/>
  <c r="I10" i="5"/>
  <c r="J10" i="5" s="1"/>
  <c r="O10" i="5"/>
  <c r="I7" i="5"/>
  <c r="O7" i="5"/>
  <c r="I24" i="4"/>
  <c r="J24" i="4" s="1"/>
  <c r="I21" i="4"/>
  <c r="J21" i="4" s="1"/>
  <c r="I15" i="4"/>
  <c r="J15" i="4" s="1"/>
  <c r="I14" i="4"/>
  <c r="J14" i="4" s="1"/>
  <c r="I7" i="4"/>
  <c r="I17" i="4"/>
  <c r="J17" i="4" s="1"/>
  <c r="I10" i="4"/>
  <c r="J10" i="4" s="1"/>
  <c r="I8" i="4"/>
  <c r="J8" i="4" s="1"/>
  <c r="I9" i="4"/>
  <c r="J9" i="4" s="1"/>
  <c r="I25" i="4"/>
  <c r="J25" i="4" s="1"/>
  <c r="J21" i="5"/>
  <c r="J22" i="9"/>
  <c r="L29" i="5"/>
  <c r="J20" i="5"/>
  <c r="J21" i="9"/>
  <c r="J22" i="7"/>
  <c r="O49" i="9"/>
  <c r="J21" i="7"/>
  <c r="O48" i="9"/>
  <c r="E49" i="9"/>
  <c r="E21" i="9"/>
  <c r="J21" i="1"/>
  <c r="E22" i="9"/>
  <c r="J20" i="7"/>
  <c r="O47" i="9"/>
  <c r="J24" i="6"/>
  <c r="O25" i="9"/>
  <c r="J23" i="6"/>
  <c r="O24" i="9"/>
  <c r="E48" i="9"/>
  <c r="J22" i="6"/>
  <c r="O23" i="9"/>
  <c r="J21" i="6"/>
  <c r="O22" i="9"/>
  <c r="J20" i="6"/>
  <c r="O21" i="9"/>
  <c r="O20" i="9"/>
  <c r="J18" i="6"/>
  <c r="O19" i="9"/>
  <c r="E19" i="9"/>
  <c r="J19" i="7"/>
  <c r="O46" i="9"/>
  <c r="O18" i="9"/>
  <c r="O17" i="9"/>
  <c r="J19" i="5"/>
  <c r="J20" i="9"/>
  <c r="J19" i="9"/>
  <c r="J18" i="9"/>
  <c r="J16" i="5"/>
  <c r="J17" i="9"/>
  <c r="I16" i="4"/>
  <c r="I15" i="5"/>
  <c r="N13" i="5"/>
  <c r="E53" i="9"/>
  <c r="E52" i="9"/>
  <c r="E51" i="9"/>
  <c r="E50" i="9"/>
  <c r="J18" i="7"/>
  <c r="O45" i="9"/>
  <c r="O44" i="9"/>
  <c r="O43" i="9"/>
  <c r="O16" i="9"/>
  <c r="J13" i="9"/>
  <c r="J12" i="9"/>
  <c r="E44" i="9"/>
  <c r="E42" i="9"/>
  <c r="E41" i="9"/>
  <c r="E37" i="9"/>
  <c r="E36" i="9"/>
  <c r="K29" i="6"/>
  <c r="J11" i="9"/>
  <c r="E35" i="9"/>
  <c r="O42" i="9"/>
  <c r="O41" i="9"/>
  <c r="O40" i="9"/>
  <c r="O39" i="9"/>
  <c r="O38" i="9"/>
  <c r="O37" i="9"/>
  <c r="O36" i="9"/>
  <c r="O35" i="9"/>
  <c r="O34" i="9"/>
  <c r="J7" i="7"/>
  <c r="O15" i="9"/>
  <c r="O14" i="9"/>
  <c r="O13" i="9"/>
  <c r="O12" i="9"/>
  <c r="O11" i="9"/>
  <c r="O8" i="9"/>
  <c r="O10" i="9"/>
  <c r="O9" i="9"/>
  <c r="E15" i="9" l="1"/>
  <c r="E14" i="9"/>
  <c r="E16" i="9"/>
  <c r="S11" i="7"/>
  <c r="D37" i="7" s="1"/>
  <c r="F37" i="7" s="1"/>
  <c r="S11" i="6"/>
  <c r="Q9" i="1"/>
  <c r="Q10" i="1"/>
  <c r="S10" i="1" s="1"/>
  <c r="L29" i="7"/>
  <c r="I14" i="5"/>
  <c r="J14" i="5" s="1"/>
  <c r="M14" i="5"/>
  <c r="O8" i="5"/>
  <c r="M8" i="5"/>
  <c r="I9" i="5"/>
  <c r="J9" i="5" s="1"/>
  <c r="O9" i="5"/>
  <c r="I13" i="5"/>
  <c r="J13" i="5" s="1"/>
  <c r="O13" i="5"/>
  <c r="I8" i="5"/>
  <c r="J8" i="5" s="1"/>
  <c r="I19" i="4"/>
  <c r="J19" i="4" s="1"/>
  <c r="L29" i="4"/>
  <c r="I12" i="4"/>
  <c r="J12" i="4" s="1"/>
  <c r="I18" i="4"/>
  <c r="J18" i="4" s="1"/>
  <c r="I13" i="4"/>
  <c r="J13" i="4" s="1"/>
  <c r="I26" i="4"/>
  <c r="J26" i="4" s="1"/>
  <c r="I11" i="4"/>
  <c r="J11" i="4" s="1"/>
  <c r="I20" i="4"/>
  <c r="J20" i="4" s="1"/>
  <c r="J12" i="1"/>
  <c r="J7" i="1"/>
  <c r="J16" i="4"/>
  <c r="J20" i="1"/>
  <c r="E23" i="9"/>
  <c r="J22" i="1"/>
  <c r="L29" i="6"/>
  <c r="E47" i="9"/>
  <c r="E46" i="9"/>
  <c r="E45" i="9"/>
  <c r="E40" i="9"/>
  <c r="E38" i="9"/>
  <c r="E43" i="9"/>
  <c r="E39" i="9"/>
  <c r="J18" i="1"/>
  <c r="J14" i="1"/>
  <c r="J17" i="1"/>
  <c r="E18" i="9"/>
  <c r="E17" i="9"/>
  <c r="J16" i="1"/>
  <c r="J15" i="5"/>
  <c r="J16" i="9"/>
  <c r="J8" i="9"/>
  <c r="J14" i="9"/>
  <c r="J15" i="9"/>
  <c r="J9" i="9"/>
  <c r="J10" i="9"/>
  <c r="J7" i="5"/>
  <c r="S9" i="5"/>
  <c r="Q7" i="5"/>
  <c r="S7" i="5" s="1"/>
  <c r="Q8" i="5"/>
  <c r="S8" i="5" s="1"/>
  <c r="Q9" i="4"/>
  <c r="S9" i="4" s="1"/>
  <c r="K29" i="4"/>
  <c r="E8" i="9"/>
  <c r="E12" i="9"/>
  <c r="J11" i="1"/>
  <c r="E13" i="9"/>
  <c r="E9" i="9"/>
  <c r="K29" i="5"/>
  <c r="D37" i="6"/>
  <c r="F37" i="6" s="1"/>
  <c r="E34" i="9"/>
  <c r="Q8" i="4"/>
  <c r="S8" i="4" s="1"/>
  <c r="Q7" i="4"/>
  <c r="S7" i="4" s="1"/>
  <c r="M29" i="7"/>
  <c r="N29" i="7"/>
  <c r="O29" i="7"/>
  <c r="I29" i="7"/>
  <c r="E29" i="7" s="1"/>
  <c r="M29" i="6"/>
  <c r="N29" i="6"/>
  <c r="O29" i="6"/>
  <c r="I29" i="6"/>
  <c r="E29" i="6" s="1"/>
  <c r="S11" i="5" l="1"/>
  <c r="D37" i="5" s="1"/>
  <c r="F37" i="5" s="1"/>
  <c r="S11" i="4"/>
  <c r="D37" i="4" s="1"/>
  <c r="F37" i="4" s="1"/>
  <c r="N29" i="5"/>
  <c r="M29" i="4"/>
  <c r="N29" i="4"/>
  <c r="O29" i="4"/>
  <c r="M29" i="5"/>
  <c r="O29" i="5"/>
  <c r="L30" i="6"/>
  <c r="D31" i="6" s="1"/>
  <c r="F31" i="6" s="1"/>
  <c r="I29" i="5"/>
  <c r="E29" i="5" s="1"/>
  <c r="J8" i="1"/>
  <c r="J7" i="4"/>
  <c r="I29" i="4"/>
  <c r="M30" i="7"/>
  <c r="D32" i="7" s="1"/>
  <c r="F32" i="7" s="1"/>
  <c r="I30" i="7"/>
  <c r="P29" i="7"/>
  <c r="N30" i="7"/>
  <c r="D33" i="7" s="1"/>
  <c r="F33" i="7" s="1"/>
  <c r="O30" i="7"/>
  <c r="D34" i="7" s="1"/>
  <c r="F34" i="7" s="1"/>
  <c r="D29" i="7"/>
  <c r="K30" i="7"/>
  <c r="D30" i="7" s="1"/>
  <c r="F30" i="7" s="1"/>
  <c r="J30" i="7"/>
  <c r="L30" i="7"/>
  <c r="D31" i="7" s="1"/>
  <c r="F31" i="7" s="1"/>
  <c r="P29" i="6"/>
  <c r="D29" i="6"/>
  <c r="I30" i="6"/>
  <c r="M30" i="6"/>
  <c r="D32" i="6" s="1"/>
  <c r="F32" i="6" s="1"/>
  <c r="J30" i="6"/>
  <c r="O30" i="6"/>
  <c r="D34" i="6" s="1"/>
  <c r="F34" i="6" s="1"/>
  <c r="K30" i="6"/>
  <c r="D30" i="6" s="1"/>
  <c r="F30" i="6" s="1"/>
  <c r="N30" i="6"/>
  <c r="D33" i="6" s="1"/>
  <c r="F33" i="6" s="1"/>
  <c r="E29" i="4" l="1"/>
  <c r="O30" i="5"/>
  <c r="D34" i="5" s="1"/>
  <c r="F34" i="5" s="1"/>
  <c r="N30" i="5"/>
  <c r="D33" i="5" s="1"/>
  <c r="F33" i="5" s="1"/>
  <c r="I30" i="5"/>
  <c r="L30" i="5"/>
  <c r="D31" i="5" s="1"/>
  <c r="F31" i="5" s="1"/>
  <c r="D29" i="5"/>
  <c r="J30" i="5"/>
  <c r="K30" i="5"/>
  <c r="D30" i="5" s="1"/>
  <c r="F30" i="5" s="1"/>
  <c r="M30" i="5"/>
  <c r="D32" i="5" s="1"/>
  <c r="F32" i="5" s="1"/>
  <c r="P29" i="5"/>
  <c r="I31" i="7"/>
  <c r="J31" i="7" s="1"/>
  <c r="I31" i="6"/>
  <c r="J31" i="6" s="1"/>
  <c r="M30" i="4"/>
  <c r="D32" i="4" s="1"/>
  <c r="F32" i="4" s="1"/>
  <c r="J30" i="4"/>
  <c r="P29" i="4"/>
  <c r="I30" i="4"/>
  <c r="K30" i="4"/>
  <c r="D30" i="4" s="1"/>
  <c r="F30" i="4" s="1"/>
  <c r="D29" i="4"/>
  <c r="N30" i="4"/>
  <c r="D33" i="4" s="1"/>
  <c r="F33" i="4" s="1"/>
  <c r="L30" i="4"/>
  <c r="D31" i="4" s="1"/>
  <c r="F31" i="4" s="1"/>
  <c r="O30" i="4"/>
  <c r="D34" i="4" s="1"/>
  <c r="F34" i="4" s="1"/>
  <c r="F29" i="7"/>
  <c r="F36" i="7" s="1"/>
  <c r="D35" i="7"/>
  <c r="M54" i="9" s="1"/>
  <c r="F29" i="6"/>
  <c r="F36" i="6" s="1"/>
  <c r="F38" i="6" s="1"/>
  <c r="D35" i="6"/>
  <c r="F40" i="6" s="1"/>
  <c r="N54" i="9" l="1"/>
  <c r="F38" i="7"/>
  <c r="F40" i="7"/>
  <c r="O56" i="9" s="1"/>
  <c r="O54" i="9"/>
  <c r="O55" i="9" s="1"/>
  <c r="F29" i="5"/>
  <c r="F36" i="5" s="1"/>
  <c r="D35" i="5"/>
  <c r="H28" i="9" s="1"/>
  <c r="I31" i="5"/>
  <c r="J31" i="5" s="1"/>
  <c r="F29" i="4"/>
  <c r="F36" i="4" s="1"/>
  <c r="F38" i="4" s="1"/>
  <c r="D35" i="4"/>
  <c r="F40" i="4" s="1"/>
  <c r="I31" i="4"/>
  <c r="N28" i="9"/>
  <c r="M28" i="9"/>
  <c r="O30" i="9"/>
  <c r="I28" i="9" l="1"/>
  <c r="F38" i="5"/>
  <c r="F40" i="5"/>
  <c r="J30" i="9" s="1"/>
  <c r="J31" i="4"/>
  <c r="O28" i="9"/>
  <c r="O29" i="9" s="1"/>
  <c r="D54" i="9"/>
  <c r="C54" i="9"/>
  <c r="E56" i="9"/>
  <c r="J28" i="9" l="1"/>
  <c r="J29" i="9" s="1"/>
  <c r="C10" i="9"/>
  <c r="D10" i="9"/>
  <c r="E54" i="9" l="1"/>
  <c r="E55" i="9" s="1"/>
  <c r="E10" i="9"/>
  <c r="J9" i="1" l="1"/>
  <c r="D5" i="1"/>
  <c r="C11" i="9"/>
  <c r="L29" i="1"/>
  <c r="K29" i="1"/>
  <c r="O29" i="1"/>
  <c r="D11" i="9"/>
  <c r="M29" i="1" l="1"/>
  <c r="N29" i="1"/>
  <c r="Q8" i="1"/>
  <c r="S8" i="1" s="1"/>
  <c r="J10" i="1"/>
  <c r="E11" i="9"/>
  <c r="Q7" i="1"/>
  <c r="S7" i="1" s="1"/>
  <c r="S9" i="1"/>
  <c r="S11" i="1" l="1"/>
  <c r="D37" i="1" s="1"/>
  <c r="F37" i="1" s="1"/>
  <c r="I29" i="1"/>
  <c r="O30" i="1" s="1"/>
  <c r="D29" i="1" l="1"/>
  <c r="E29" i="1"/>
  <c r="L30" i="1"/>
  <c r="D31" i="1" s="1"/>
  <c r="F31" i="1" s="1"/>
  <c r="M30" i="1"/>
  <c r="D32" i="1" s="1"/>
  <c r="F32" i="1" s="1"/>
  <c r="K30" i="1"/>
  <c r="D30" i="1" s="1"/>
  <c r="F30" i="1" s="1"/>
  <c r="J30" i="1"/>
  <c r="N30" i="1"/>
  <c r="D33" i="1" s="1"/>
  <c r="F33" i="1" s="1"/>
  <c r="I30" i="1"/>
  <c r="P29" i="1"/>
  <c r="D34" i="1"/>
  <c r="F34" i="1" s="1"/>
  <c r="F29" i="1" l="1"/>
  <c r="F36" i="1" s="1"/>
  <c r="I31" i="1"/>
  <c r="J31" i="1" s="1"/>
  <c r="D35" i="1"/>
  <c r="C28" i="9" s="1"/>
  <c r="D28" i="9" l="1"/>
  <c r="F39" i="1"/>
  <c r="E28" i="9"/>
  <c r="F41" i="1"/>
  <c r="E30" i="9" s="1"/>
  <c r="E29" i="9" l="1"/>
</calcChain>
</file>

<file path=xl/sharedStrings.xml><?xml version="1.0" encoding="utf-8"?>
<sst xmlns="http://schemas.openxmlformats.org/spreadsheetml/2006/main" count="10492" uniqueCount="1472">
  <si>
    <t>I</t>
  </si>
  <si>
    <t>II</t>
  </si>
  <si>
    <t>III</t>
  </si>
  <si>
    <t>A</t>
  </si>
  <si>
    <t>NE</t>
  </si>
  <si>
    <t>TE</t>
  </si>
  <si>
    <t>B</t>
  </si>
  <si>
    <t>D</t>
  </si>
  <si>
    <t>C-Teile</t>
  </si>
  <si>
    <t>C</t>
  </si>
  <si>
    <t>B-Teile</t>
  </si>
  <si>
    <t>A-Teile</t>
  </si>
  <si>
    <t>NE-Teile</t>
  </si>
  <si>
    <t>TE-Teile</t>
  </si>
  <si>
    <t>Abgang</t>
  </si>
  <si>
    <t>Anzahl</t>
  </si>
  <si>
    <t>Summe Teile</t>
  </si>
  <si>
    <t>E</t>
  </si>
  <si>
    <t>F</t>
  </si>
  <si>
    <t>G</t>
  </si>
  <si>
    <t>IV</t>
  </si>
  <si>
    <t>N</t>
  </si>
  <si>
    <t>J</t>
  </si>
  <si>
    <t>Teile</t>
  </si>
  <si>
    <t>TYP</t>
  </si>
  <si>
    <t>EG</t>
  </si>
  <si>
    <t>Bodenelemente</t>
  </si>
  <si>
    <t>Wert TGAW</t>
  </si>
  <si>
    <t>Pauschenpferdelemente</t>
  </si>
  <si>
    <t>Ringeelemente</t>
  </si>
  <si>
    <t>Sprünge</t>
  </si>
  <si>
    <t>Nr.</t>
  </si>
  <si>
    <t>Wert Code</t>
  </si>
  <si>
    <t>Barrenelemente</t>
  </si>
  <si>
    <t>Reckelemente</t>
  </si>
  <si>
    <t>Anerkannte Elemente</t>
  </si>
  <si>
    <t>E - Ausgang TGAW A/B</t>
  </si>
  <si>
    <t>E - Ausgang TGAW TU</t>
  </si>
  <si>
    <t>Abgangsbonifikation</t>
  </si>
  <si>
    <t>*********   TE - Elemente   *********</t>
  </si>
  <si>
    <t>*********   NE - Elemente   *********</t>
  </si>
  <si>
    <t>*********   A - Elemente   *********</t>
  </si>
  <si>
    <t>*********   B - Elemente   *********</t>
  </si>
  <si>
    <t>*********   C - Elemente   ***'''***</t>
  </si>
  <si>
    <t>Elementtyp</t>
  </si>
  <si>
    <t>Turngau Amper-Würm</t>
  </si>
  <si>
    <t>gewertet</t>
  </si>
  <si>
    <t>A-Elemente</t>
  </si>
  <si>
    <t>B-Elemente</t>
  </si>
  <si>
    <t>C-Elemente</t>
  </si>
  <si>
    <t>Nationale Elemente</t>
  </si>
  <si>
    <t>Turnerische Elemente</t>
  </si>
  <si>
    <t>Elemente in der Wertung</t>
  </si>
  <si>
    <t>D-Wert Elemente</t>
  </si>
  <si>
    <t>erfüllte Elementgruppen</t>
  </si>
  <si>
    <t>D-Wertung</t>
  </si>
  <si>
    <t>Anzahl gewerteter Elemente</t>
  </si>
  <si>
    <t>Wert</t>
  </si>
  <si>
    <t>Altersklasse</t>
  </si>
  <si>
    <t>E-Wertung</t>
  </si>
  <si>
    <t>Boden</t>
  </si>
  <si>
    <t>TGAW A/B</t>
  </si>
  <si>
    <t>TGAW TU</t>
  </si>
  <si>
    <t>NETGAW A/B</t>
  </si>
  <si>
    <t>NETGAW TU</t>
  </si>
  <si>
    <t>ATGAW TU</t>
  </si>
  <si>
    <t>BTGAW TU</t>
  </si>
  <si>
    <t>CTGAW TU</t>
  </si>
  <si>
    <t>ATGAW A/B</t>
  </si>
  <si>
    <t>BTGAW A/B</t>
  </si>
  <si>
    <t>CTGAW A/B</t>
  </si>
  <si>
    <t>Bonifikation</t>
  </si>
  <si>
    <t>Name</t>
  </si>
  <si>
    <t>Verein</t>
  </si>
  <si>
    <t>Kürwertung</t>
  </si>
  <si>
    <t>TGAW</t>
  </si>
  <si>
    <t>Erfassung Grunddaten</t>
  </si>
  <si>
    <t>Art</t>
  </si>
  <si>
    <t>KM</t>
  </si>
  <si>
    <t>Kodierung_Wert</t>
  </si>
  <si>
    <t>Wettkampf-/Altersklasse</t>
  </si>
  <si>
    <t>Kodierung E-Wert</t>
  </si>
  <si>
    <t>Spalte E-Wert-Matrix</t>
  </si>
  <si>
    <t>x</t>
  </si>
  <si>
    <t>Wert Abgang</t>
  </si>
  <si>
    <t>Elementgr.</t>
  </si>
  <si>
    <t>Seitpferd</t>
  </si>
  <si>
    <t>Ringe</t>
  </si>
  <si>
    <t>Barren</t>
  </si>
  <si>
    <t>Reck</t>
  </si>
  <si>
    <t>Spr.-Nr</t>
  </si>
  <si>
    <t>Sprung</t>
  </si>
  <si>
    <t>Element</t>
  </si>
  <si>
    <t>Typ</t>
  </si>
  <si>
    <t>Summe:</t>
  </si>
  <si>
    <t>D - Wert:</t>
  </si>
  <si>
    <t>E - Wert:</t>
  </si>
  <si>
    <t>Pauschenpferd</t>
  </si>
  <si>
    <t>Seite 1</t>
  </si>
  <si>
    <t>Seite 2</t>
  </si>
  <si>
    <t>Seite 3</t>
  </si>
  <si>
    <t>Kürübungen</t>
  </si>
  <si>
    <t>Ermittlung Ausgangswerte D und E</t>
  </si>
  <si>
    <t>© Stephan Rogge &amp; Rupert Schmerbeck</t>
  </si>
  <si>
    <t>Anzahl Teile in Wertung</t>
  </si>
  <si>
    <t>Erforderliche Anzahl Teile incl. Abgang</t>
  </si>
  <si>
    <t>Maximale Anzahl Teile in Wertung</t>
  </si>
  <si>
    <t>Erforderliche Mindestzahl incl. Abgang</t>
  </si>
  <si>
    <t>*********   C - Elemente   ********</t>
  </si>
  <si>
    <t>T01</t>
  </si>
  <si>
    <t>N01</t>
  </si>
  <si>
    <t>N02</t>
  </si>
  <si>
    <t>I-007</t>
  </si>
  <si>
    <t>I-013</t>
  </si>
  <si>
    <t>I-019</t>
  </si>
  <si>
    <t>I-025</t>
  </si>
  <si>
    <t>I-031</t>
  </si>
  <si>
    <t>I-037</t>
  </si>
  <si>
    <t>I-049</t>
  </si>
  <si>
    <t>I-055</t>
  </si>
  <si>
    <t>I-061</t>
  </si>
  <si>
    <t>I-067</t>
  </si>
  <si>
    <t>I-073</t>
  </si>
  <si>
    <t>I-079</t>
  </si>
  <si>
    <t>II-001</t>
  </si>
  <si>
    <t>II-007</t>
  </si>
  <si>
    <t>II-013</t>
  </si>
  <si>
    <t>II-019</t>
  </si>
  <si>
    <t>II-025</t>
  </si>
  <si>
    <t>II-031</t>
  </si>
  <si>
    <t>III-001</t>
  </si>
  <si>
    <t>III-013</t>
  </si>
  <si>
    <t>I-002</t>
  </si>
  <si>
    <t>I-008</t>
  </si>
  <si>
    <t>I-014</t>
  </si>
  <si>
    <t>I-020</t>
  </si>
  <si>
    <t>I-026</t>
  </si>
  <si>
    <t>I-032</t>
  </si>
  <si>
    <t>I-044</t>
  </si>
  <si>
    <t>I-068</t>
  </si>
  <si>
    <t>I-074</t>
  </si>
  <si>
    <t>I-080</t>
  </si>
  <si>
    <t>I-092</t>
  </si>
  <si>
    <t>II-014</t>
  </si>
  <si>
    <t>II-020</t>
  </si>
  <si>
    <t>II-038</t>
  </si>
  <si>
    <t>III-008</t>
  </si>
  <si>
    <t>III-014</t>
  </si>
  <si>
    <t>III-032</t>
  </si>
  <si>
    <t>I-003</t>
  </si>
  <si>
    <t>I-009</t>
  </si>
  <si>
    <t>I-015</t>
  </si>
  <si>
    <t>I-021</t>
  </si>
  <si>
    <t>I-027</t>
  </si>
  <si>
    <t>I-045</t>
  </si>
  <si>
    <t>I-081</t>
  </si>
  <si>
    <t>I-093</t>
  </si>
  <si>
    <t>II-015</t>
  </si>
  <si>
    <t>II-021</t>
  </si>
  <si>
    <t>II-027</t>
  </si>
  <si>
    <t>II-039</t>
  </si>
  <si>
    <t>II-051</t>
  </si>
  <si>
    <t>II-057</t>
  </si>
  <si>
    <t>III-003</t>
  </si>
  <si>
    <t>III-009</t>
  </si>
  <si>
    <t>III-015</t>
  </si>
  <si>
    <t>III-027</t>
  </si>
  <si>
    <t>III-033</t>
  </si>
  <si>
    <t>I-001</t>
  </si>
  <si>
    <t>I-103</t>
  </si>
  <si>
    <t>I-104</t>
  </si>
  <si>
    <t>I-110</t>
  </si>
  <si>
    <t>I-105</t>
  </si>
  <si>
    <t>IV-001</t>
  </si>
  <si>
    <t>IV-002</t>
  </si>
  <si>
    <t>IV-032</t>
  </si>
  <si>
    <t>IV-003</t>
  </si>
  <si>
    <t>IV-021</t>
  </si>
  <si>
    <t>Elementgruppe Abgang</t>
  </si>
  <si>
    <t>TGAW A/B-TE</t>
  </si>
  <si>
    <t>TGAW A/B-NE</t>
  </si>
  <si>
    <t>TGAW A/B-A</t>
  </si>
  <si>
    <t>TGAW A/B-B</t>
  </si>
  <si>
    <t>TGAW A/B-C</t>
  </si>
  <si>
    <t>TGAW A/B-D</t>
  </si>
  <si>
    <t>TGAW A/B-E</t>
  </si>
  <si>
    <t>TGAW A/B-F</t>
  </si>
  <si>
    <t>TGAW TU-TE</t>
  </si>
  <si>
    <t>TGAW TU-NE</t>
  </si>
  <si>
    <t>TGAW TU-A</t>
  </si>
  <si>
    <t>TGAW TU-B</t>
  </si>
  <si>
    <t>TGAW TU-C</t>
  </si>
  <si>
    <t>TGAW TU-D</t>
  </si>
  <si>
    <t>TGAW TU-E</t>
  </si>
  <si>
    <t>TGAW TU-F</t>
  </si>
  <si>
    <t>Anzahl EG</t>
  </si>
  <si>
    <t>I-IV</t>
  </si>
  <si>
    <t>Summe</t>
  </si>
  <si>
    <t>II-002</t>
  </si>
  <si>
    <t>II-008</t>
  </si>
  <si>
    <t>II-026</t>
  </si>
  <si>
    <t>II-032</t>
  </si>
  <si>
    <t>III-002</t>
  </si>
  <si>
    <t>III-056</t>
  </si>
  <si>
    <t>IV-026</t>
  </si>
  <si>
    <t>II-003</t>
  </si>
  <si>
    <t>II-009</t>
  </si>
  <si>
    <t>III-021</t>
  </si>
  <si>
    <t>III-045</t>
  </si>
  <si>
    <t>III-057</t>
  </si>
  <si>
    <t>IV-009</t>
  </si>
  <si>
    <t>IV-033</t>
  </si>
  <si>
    <t>Teile-Nr</t>
  </si>
  <si>
    <t>I-043</t>
  </si>
  <si>
    <t>IV-025</t>
  </si>
  <si>
    <t>I-038</t>
  </si>
  <si>
    <t>I-056</t>
  </si>
  <si>
    <t>I-062</t>
  </si>
  <si>
    <t>I-051</t>
  </si>
  <si>
    <t>I-069</t>
  </si>
  <si>
    <t>III-039</t>
  </si>
  <si>
    <t>III-063</t>
  </si>
  <si>
    <t>IV-015</t>
  </si>
  <si>
    <t>IV-027</t>
  </si>
  <si>
    <t>IV-039</t>
  </si>
  <si>
    <t>Teilenummer</t>
  </si>
  <si>
    <t>I-098</t>
  </si>
  <si>
    <t>III-038</t>
  </si>
  <si>
    <t>III-050</t>
  </si>
  <si>
    <t>III-068</t>
  </si>
  <si>
    <t>I-063</t>
  </si>
  <si>
    <t>I-087</t>
  </si>
  <si>
    <t>II-033</t>
  </si>
  <si>
    <t>III-007</t>
  </si>
  <si>
    <t>I-050</t>
  </si>
  <si>
    <t>II-063</t>
  </si>
  <si>
    <t>II-069</t>
  </si>
  <si>
    <t>II-075</t>
  </si>
  <si>
    <t>I-T01</t>
  </si>
  <si>
    <t>I-T02</t>
  </si>
  <si>
    <t>I-N01</t>
  </si>
  <si>
    <t>I-N06</t>
  </si>
  <si>
    <t>I-N07</t>
  </si>
  <si>
    <t>I-N09</t>
  </si>
  <si>
    <t>II-N01</t>
  </si>
  <si>
    <t>II-N05</t>
  </si>
  <si>
    <t>II-N06</t>
  </si>
  <si>
    <t>III-N03</t>
  </si>
  <si>
    <t>III-N04</t>
  </si>
  <si>
    <t>III-N06</t>
  </si>
  <si>
    <t>IV-N04</t>
  </si>
  <si>
    <t>I-T03</t>
  </si>
  <si>
    <t>I-T08</t>
  </si>
  <si>
    <t>III-T01</t>
  </si>
  <si>
    <t>III-T04</t>
  </si>
  <si>
    <t>III-T06</t>
  </si>
  <si>
    <t>III-N01</t>
  </si>
  <si>
    <t>III-N05</t>
  </si>
  <si>
    <t>IV-N01</t>
  </si>
  <si>
    <t>IV-N03</t>
  </si>
  <si>
    <t>I-T04</t>
  </si>
  <si>
    <t>I-T12</t>
  </si>
  <si>
    <t>I-T13</t>
  </si>
  <si>
    <t>III-T03</t>
  </si>
  <si>
    <t>I-N04</t>
  </si>
  <si>
    <t>I-N13</t>
  </si>
  <si>
    <t>I-T05</t>
  </si>
  <si>
    <t>I-T07</t>
  </si>
  <si>
    <t>II-T01</t>
  </si>
  <si>
    <t>II-T02</t>
  </si>
  <si>
    <t>IV-T02</t>
  </si>
  <si>
    <t>VE-01</t>
  </si>
  <si>
    <t>VE</t>
  </si>
  <si>
    <t>*********   Verbindungselemente (ohne Wert)   *********</t>
  </si>
  <si>
    <t>Schwierigkeit TG AW</t>
  </si>
  <si>
    <t>Wert TG AW</t>
  </si>
  <si>
    <t>Gruppe TG AW</t>
  </si>
  <si>
    <t>Gültiger Abgang TG AW</t>
  </si>
  <si>
    <t>VE-02</t>
  </si>
  <si>
    <t>*********   Verbindungs - Elemente  (ohne Wert) *********</t>
  </si>
  <si>
    <t>VE-03</t>
  </si>
  <si>
    <t>VE-04</t>
  </si>
  <si>
    <t>VE-05</t>
  </si>
  <si>
    <t>VE-06</t>
  </si>
  <si>
    <t>VE-07</t>
  </si>
  <si>
    <t>VE-08</t>
  </si>
  <si>
    <t>VE-09</t>
  </si>
  <si>
    <t>VE-10</t>
  </si>
  <si>
    <t>II-T03</t>
  </si>
  <si>
    <t>N03</t>
  </si>
  <si>
    <t>I-T06</t>
  </si>
  <si>
    <t>I-T09</t>
  </si>
  <si>
    <t>I-T10</t>
  </si>
  <si>
    <t>II-T06</t>
  </si>
  <si>
    <t>III-T09</t>
  </si>
  <si>
    <t>VE-11</t>
  </si>
  <si>
    <t>VE-12</t>
  </si>
  <si>
    <t>IV-T01</t>
  </si>
  <si>
    <t>I-N05</t>
  </si>
  <si>
    <t>Schwierigkeit LK 1</t>
  </si>
  <si>
    <t>Wert LK 1</t>
  </si>
  <si>
    <t>Gruppe LK 1</t>
  </si>
  <si>
    <t>Gültiger Abgang LK 1</t>
  </si>
  <si>
    <t>II-N02</t>
  </si>
  <si>
    <t>III-N11</t>
  </si>
  <si>
    <t>III-N12</t>
  </si>
  <si>
    <t>Turngau Amper-Würm (Jugend A/B und Turner)</t>
  </si>
  <si>
    <t>IV-019</t>
  </si>
  <si>
    <t>LK 1</t>
  </si>
  <si>
    <t>LK 2</t>
  </si>
  <si>
    <t>LK 3</t>
  </si>
  <si>
    <t>LK 4, AK 60+</t>
  </si>
  <si>
    <t>LK 4, AK 70+</t>
  </si>
  <si>
    <t>E - Ausgang LK 1</t>
  </si>
  <si>
    <t>Ohne Abgang LK 1</t>
  </si>
  <si>
    <t>E - Ausgang LK 2</t>
  </si>
  <si>
    <t>Ohne Abgang LK 2</t>
  </si>
  <si>
    <t>E-Ausgang LK 3</t>
  </si>
  <si>
    <t>ohne Abgang LK 3</t>
  </si>
  <si>
    <t>E-Ausgang LK 4, AK 60+</t>
  </si>
  <si>
    <t>ohne Abgang LK 4, AK 60+</t>
  </si>
  <si>
    <t>E-Ausgang LK 4, AK 70+</t>
  </si>
  <si>
    <t>ohne Abgang LK 4, AK 70+</t>
  </si>
  <si>
    <t>Schwierigkeit LK 2</t>
  </si>
  <si>
    <t>Wert LK 2</t>
  </si>
  <si>
    <t>Gruppe LK 2</t>
  </si>
  <si>
    <t>Gültiger Abgang LK 2</t>
  </si>
  <si>
    <t>Schwierigkeit LK 3</t>
  </si>
  <si>
    <t>Wert LK 3</t>
  </si>
  <si>
    <t>Gruppe LK 3</t>
  </si>
  <si>
    <t>Gültiger Abgang LK 3</t>
  </si>
  <si>
    <t>Schwierigkeit LK 4, AK 60+</t>
  </si>
  <si>
    <t>Wert LK 4, AK 60+</t>
  </si>
  <si>
    <t>Gruppe LK 4, AK 60+</t>
  </si>
  <si>
    <t>Gültiger Abgang LK 4, AK 60+</t>
  </si>
  <si>
    <t>Schwierigkeit LK 4, AK 70+</t>
  </si>
  <si>
    <t>Wert LK 4, AK 70+</t>
  </si>
  <si>
    <t>Gruppe LK 4, AK 70+</t>
  </si>
  <si>
    <t>Gültiger Abgang LK 4, AK 70+</t>
  </si>
  <si>
    <t>LK 1-TE</t>
  </si>
  <si>
    <t>LK 1-NE</t>
  </si>
  <si>
    <t>LK 1-A</t>
  </si>
  <si>
    <t>LK 1-B</t>
  </si>
  <si>
    <t>LK 1-C</t>
  </si>
  <si>
    <t>LK 1-D</t>
  </si>
  <si>
    <t>LK 1-E</t>
  </si>
  <si>
    <t>LK 1-F</t>
  </si>
  <si>
    <t>LK 2-TE</t>
  </si>
  <si>
    <t>LK 2-NE</t>
  </si>
  <si>
    <t>LK 2-A</t>
  </si>
  <si>
    <t>LK 2-B</t>
  </si>
  <si>
    <t>LK 2-C</t>
  </si>
  <si>
    <t>LK 2-D</t>
  </si>
  <si>
    <t>LK 2-E</t>
  </si>
  <si>
    <t>LK 2-F</t>
  </si>
  <si>
    <t>LK 3-TE</t>
  </si>
  <si>
    <t>LK 3-NE</t>
  </si>
  <si>
    <t>LK 3-A</t>
  </si>
  <si>
    <t>LK 3-B</t>
  </si>
  <si>
    <t>LK 3-C</t>
  </si>
  <si>
    <t>LK 3-D</t>
  </si>
  <si>
    <t>LK 3-E</t>
  </si>
  <si>
    <t>LK 3-F</t>
  </si>
  <si>
    <t>Wert AK LK 4, AK 70+</t>
  </si>
  <si>
    <t>AK 60+</t>
  </si>
  <si>
    <t>AK 70+</t>
  </si>
  <si>
    <t>AK 60+-TE</t>
  </si>
  <si>
    <t>AK 60+-NE</t>
  </si>
  <si>
    <t>AK 60+-A</t>
  </si>
  <si>
    <t>AK 60+-B</t>
  </si>
  <si>
    <t>AK 60+-C</t>
  </si>
  <si>
    <t>AK 60+-D</t>
  </si>
  <si>
    <t>AK 60+-E</t>
  </si>
  <si>
    <t>AK 60+-F</t>
  </si>
  <si>
    <t>AK 70+-TE</t>
  </si>
  <si>
    <t>AK 70+-NE</t>
  </si>
  <si>
    <t>AK 70+-A</t>
  </si>
  <si>
    <t>AK 70+-B</t>
  </si>
  <si>
    <t>AK 70+-C</t>
  </si>
  <si>
    <t>AK 70+-D</t>
  </si>
  <si>
    <t>AK 70+-E</t>
  </si>
  <si>
    <t>AK 70+-F</t>
  </si>
  <si>
    <t>I-N14</t>
  </si>
  <si>
    <t>I-091</t>
  </si>
  <si>
    <t>II-T05</t>
  </si>
  <si>
    <t>I-N02</t>
  </si>
  <si>
    <t>I-N03</t>
  </si>
  <si>
    <t>II-N09</t>
  </si>
  <si>
    <t>II-N10</t>
  </si>
  <si>
    <t>II-N11</t>
  </si>
  <si>
    <t>II-079</t>
  </si>
  <si>
    <t>II-091</t>
  </si>
  <si>
    <t>II-097</t>
  </si>
  <si>
    <t>II-103</t>
  </si>
  <si>
    <t>II-050</t>
  </si>
  <si>
    <t>II-056</t>
  </si>
  <si>
    <t>II-062</t>
  </si>
  <si>
    <t>II-068</t>
  </si>
  <si>
    <t>II-074</t>
  </si>
  <si>
    <t>II-092</t>
  </si>
  <si>
    <t>II-104</t>
  </si>
  <si>
    <t>II-110</t>
  </si>
  <si>
    <t>II-081</t>
  </si>
  <si>
    <t>II-099</t>
  </si>
  <si>
    <t>II-105</t>
  </si>
  <si>
    <t>II-111</t>
  </si>
  <si>
    <t>III-075</t>
  </si>
  <si>
    <t>III-081</t>
  </si>
  <si>
    <t>NELK 2</t>
  </si>
  <si>
    <t>NELK 1</t>
  </si>
  <si>
    <t>ALK 1</t>
  </si>
  <si>
    <t>BLK 1</t>
  </si>
  <si>
    <t>CLK 1</t>
  </si>
  <si>
    <t>ALK 2</t>
  </si>
  <si>
    <t>BLK 2</t>
  </si>
  <si>
    <t>NELK 3</t>
  </si>
  <si>
    <t>ALK 3</t>
  </si>
  <si>
    <t>BLK 3</t>
  </si>
  <si>
    <t>CLK 3</t>
  </si>
  <si>
    <t>II-T07</t>
  </si>
  <si>
    <t>II-T10</t>
  </si>
  <si>
    <t>IV-045</t>
  </si>
  <si>
    <t>N10</t>
  </si>
  <si>
    <t>III-T08</t>
  </si>
  <si>
    <t>IV-T04</t>
  </si>
  <si>
    <t>III-N15</t>
  </si>
  <si>
    <t>IV-N02</t>
  </si>
  <si>
    <t>IV-N05</t>
  </si>
  <si>
    <t>IV-N07</t>
  </si>
  <si>
    <t>III-097</t>
  </si>
  <si>
    <t>III-115</t>
  </si>
  <si>
    <t>IV-043</t>
  </si>
  <si>
    <t>I-086</t>
  </si>
  <si>
    <t>III-074</t>
  </si>
  <si>
    <t>III-080</t>
  </si>
  <si>
    <t>III-098</t>
  </si>
  <si>
    <t>III-104</t>
  </si>
  <si>
    <t>III-116</t>
  </si>
  <si>
    <t>III-128</t>
  </si>
  <si>
    <t>I-075</t>
  </si>
  <si>
    <t>II-045*</t>
  </si>
  <si>
    <t>III-099</t>
  </si>
  <si>
    <t>III-105</t>
  </si>
  <si>
    <t>III-111</t>
  </si>
  <si>
    <t>III-117</t>
  </si>
  <si>
    <t>III-T10</t>
  </si>
  <si>
    <t>IV-T08</t>
  </si>
  <si>
    <t>III-N07</t>
  </si>
  <si>
    <t>III-N16</t>
  </si>
  <si>
    <t>IV-N09</t>
  </si>
  <si>
    <t>III-025</t>
  </si>
  <si>
    <t>III-079</t>
  </si>
  <si>
    <t>III-103</t>
  </si>
  <si>
    <t>IV-061</t>
  </si>
  <si>
    <t>III-092</t>
  </si>
  <si>
    <t>IV-050</t>
  </si>
  <si>
    <t>IV-062</t>
  </si>
  <si>
    <t>III-087</t>
  </si>
  <si>
    <t>IV-051</t>
  </si>
  <si>
    <t>IV-057</t>
  </si>
  <si>
    <t>I-109</t>
  </si>
  <si>
    <t>III-031</t>
  </si>
  <si>
    <t>I-T11</t>
  </si>
  <si>
    <t>I-T19</t>
  </si>
  <si>
    <t>I-N11</t>
  </si>
  <si>
    <t>I-N12</t>
  </si>
  <si>
    <t>I-N19</t>
  </si>
  <si>
    <t>I-N20</t>
  </si>
  <si>
    <t>T02</t>
  </si>
  <si>
    <t>T03</t>
  </si>
  <si>
    <t>I-021*</t>
  </si>
  <si>
    <t>I-039</t>
  </si>
  <si>
    <t>II-T08</t>
  </si>
  <si>
    <t>II-T11</t>
  </si>
  <si>
    <t>III-127</t>
  </si>
  <si>
    <t>III-050*</t>
  </si>
  <si>
    <t>III-086</t>
  </si>
  <si>
    <t>III-123*</t>
  </si>
  <si>
    <t>III-N09</t>
  </si>
  <si>
    <t>IV-N06</t>
  </si>
  <si>
    <t>IV-T03</t>
  </si>
  <si>
    <t>IV-T11</t>
  </si>
  <si>
    <t>VE-02 Sprung in den Oberarmstütz</t>
  </si>
  <si>
    <t>VE-01 Sprung in den Stütz</t>
  </si>
  <si>
    <t>VE-03 Sprung in den Ellhang</t>
  </si>
  <si>
    <t>VE-04 Vorschwung</t>
  </si>
  <si>
    <t>VE-05 Vorschwung mit Grätschen der Beine</t>
  </si>
  <si>
    <t>VE-06 Rückschwung über Holmhöhe</t>
  </si>
  <si>
    <t>VE-07 a.d. Oberarmstand abrollen z. Oberarmstütz</t>
  </si>
  <si>
    <t>VE-08 a.d. Oberarmstütz ablegen zum Ellhang</t>
  </si>
  <si>
    <t>III-T04 Riesenfelgumschwung i. d. Stütz</t>
  </si>
  <si>
    <t>III-T08 Schwebekippe m. 1/2 Dr. i. d. Oberarmstütz</t>
  </si>
  <si>
    <t>III-T09 Kippe a. d. Strecksturzhang a.Barrenende i.d. Stütz</t>
  </si>
  <si>
    <t>IV-T02 Wende min. 45°</t>
  </si>
  <si>
    <t>IV-T03 Kehre</t>
  </si>
  <si>
    <t>IV-T04 Kehre m. 1/4 Dr. einwärts</t>
  </si>
  <si>
    <t>IV-T11 a.d. Hang am Holmende Salto rw. geh.</t>
  </si>
  <si>
    <t>IV-T11 a.d. Hang am Holmende Salto rw. geb.</t>
  </si>
  <si>
    <t>III-N03 Moystemme in den Oberarmstütz</t>
  </si>
  <si>
    <t>III-N09 Fallkippe in den Stütz</t>
  </si>
  <si>
    <t>IV-N01 Fechterflanke a. d. Außenquersitz (nur LK 4)</t>
  </si>
  <si>
    <t>IV-N01 Fechterkehre a. d. Außenquersitz (nur LK 4)</t>
  </si>
  <si>
    <t>IV-N02 Wende mit 1/2 Drehung (Wendekehre)</t>
  </si>
  <si>
    <t>IV-N03 Drehwende geh.</t>
  </si>
  <si>
    <t>IV-N03 Drehwende geb.</t>
  </si>
  <si>
    <t>IV-N03 Drehwende gestr.</t>
  </si>
  <si>
    <t>IV-N03 Drehkehre gehockt</t>
  </si>
  <si>
    <t>IV-N03 Drehkehre gebückt</t>
  </si>
  <si>
    <t>IV-N03 Drehkehre gestreckt</t>
  </si>
  <si>
    <t>IV-N04 Kehre mit 1/2 Drehung (Kehrwende)</t>
  </si>
  <si>
    <t>IV-N05 Handst., Holländer</t>
  </si>
  <si>
    <t>IV-N05 Handst. 1/4 Dr. z. Abhocken</t>
  </si>
  <si>
    <t>IV-N05 Handst. 1/4 Dr. z. Abgrätschen</t>
  </si>
  <si>
    <t>IV-N06 Handstand auf 1 Holm, Abgrätschen</t>
  </si>
  <si>
    <t>IV-N06 Handstand auf 1 Holm, Abhocken</t>
  </si>
  <si>
    <t>IV-N07 Salto vorwärts gehockt</t>
  </si>
  <si>
    <t>IV-N07 Salto vorwärts gehockt mit 1/2 Drehung</t>
  </si>
  <si>
    <t>IV-N07 Salto vorwärts gehockt mit 1/1 Drehung</t>
  </si>
  <si>
    <t>IV-N09 Salto rückwärts gehockt</t>
  </si>
  <si>
    <t>IV-N09 Salto rückwärts gehockt mit 1/2 Drehung</t>
  </si>
  <si>
    <t>IV-N09 Salto rückwärts gehockt mit 1/1 Drehung</t>
  </si>
  <si>
    <t>III-097 Schwabenkippe (Unterschwung) i.d. Oberarmhang</t>
  </si>
  <si>
    <t>III-127 Felge vw. i. d. Stütz</t>
  </si>
  <si>
    <t>IV-001 Salto vw. geb.</t>
  </si>
  <si>
    <t>IV-001 Salto vw. geb. m. 1/2 Dr.</t>
  </si>
  <si>
    <t>IV-001 Salto vw. gestr.</t>
  </si>
  <si>
    <t>IV-001 Salto vw. gestr. m. 1/2 Dr.</t>
  </si>
  <si>
    <t>IV-019 Salto rw. geb.</t>
  </si>
  <si>
    <t>IV-019 Salto rw. geb. m. 1/2 Dr.</t>
  </si>
  <si>
    <t>IV-019 Salto rw. gestr.</t>
  </si>
  <si>
    <t>IV-019 Salto rw. gestr. m. 1/2 Dr.</t>
  </si>
  <si>
    <t>IV-043 a. d. Hang a. Holmenende Salto rw. gestr.</t>
  </si>
  <si>
    <t>III-008 Moy geb.m. Rückgrätschen m. 1/2 Dreh. z. Oberarmhang</t>
  </si>
  <si>
    <t>III-008 Moy geb. m. Rückbücken m. 1/2 Dreh. z. Oberarmhang</t>
  </si>
  <si>
    <t>III-014 Moy m. gebeugten Beinen i. d. St. m. Grifflösen</t>
  </si>
  <si>
    <t>III-014 Moy m. gebeugten Beinen i. d. St. ohne Grifflösen</t>
  </si>
  <si>
    <t>III-038 Abschwingen m. Salto rw. gest. i.d. Hang</t>
  </si>
  <si>
    <t>III-050* Riesenumschw. rw. m. Vorgr. i. d. Oberarmhang</t>
  </si>
  <si>
    <t>III-074 Schwebekippe m. 1/2 Dr. i. d. Stütz</t>
  </si>
  <si>
    <t>III-080 Schwebekippe m. Rückgr. i. d. Handst. a. 2 Holmen</t>
  </si>
  <si>
    <t>III-080 Schwebekippe m. Rückgr. i. d. Handst. a. 1 Holm</t>
  </si>
  <si>
    <t>III-086 Schwebekippe a. 1 Holm d. d. Grätschwinkelstütz. i.d. Hdst.</t>
  </si>
  <si>
    <t>III-098 Schwabenkippe (Unterschwung) i. d. Stütz</t>
  </si>
  <si>
    <t>III-104 Schwabenkippe (Unterschw.) m. 1/2 Dr. i. d. Oberarmhang</t>
  </si>
  <si>
    <t>III-116 Felge rw. i. d. Stütz</t>
  </si>
  <si>
    <t>III-128 Felge vw. m. 1/2 Dr. i. d. Stütz</t>
  </si>
  <si>
    <t>III-073 Schwebekippe</t>
  </si>
  <si>
    <t>III-073</t>
  </si>
  <si>
    <t>T01 Sprunghocke 1,10 m</t>
  </si>
  <si>
    <t>N01 Sprunggrätsche</t>
  </si>
  <si>
    <t>N02 Sprunghocke 1,35 m</t>
  </si>
  <si>
    <t>N10 Bücke</t>
  </si>
  <si>
    <t>N11 Bücke mit 1/2 Drehung</t>
  </si>
  <si>
    <t>N03 Hecht</t>
  </si>
  <si>
    <t>201 Überschlag vw.</t>
  </si>
  <si>
    <t>202 Überschlag vw. m. 1/2 Dr.</t>
  </si>
  <si>
    <t>203 Überschlag vw. m. 1/1 Dr.</t>
  </si>
  <si>
    <t>204 Überschlag vw. m. 3/2 Dr.</t>
  </si>
  <si>
    <t>205 Überschlag vw. m. 2/1 Dr.</t>
  </si>
  <si>
    <t>207 Überschlag vw. u. Salto vw. geh.</t>
  </si>
  <si>
    <t>213 Überschlag vw. u. Salto vw. geb.</t>
  </si>
  <si>
    <t>219 Überschlag vw. u. Salto vw. gestr.</t>
  </si>
  <si>
    <t>301 Überschlag sw. m. 1/4 Dr.</t>
  </si>
  <si>
    <t>302 Überschlag sw. m. 3/4 Dr.</t>
  </si>
  <si>
    <t>303 Überschlag sw. m. 5/4 Dr.</t>
  </si>
  <si>
    <t>308 Tsukahara geb.</t>
  </si>
  <si>
    <t>309 Tsukahara geh. m. 1/2 Dr.</t>
  </si>
  <si>
    <t>313 Tsukahara gestr.</t>
  </si>
  <si>
    <t>314 Tsukahara gestr. m. 1/2 Dr.</t>
  </si>
  <si>
    <r>
      <t xml:space="preserve">206 Überschlag vw. m. 5/2 Dr. </t>
    </r>
    <r>
      <rPr>
        <b/>
        <sz val="10"/>
        <rFont val="Arial"/>
        <family val="2"/>
      </rPr>
      <t>(Tsygankov)</t>
    </r>
  </si>
  <si>
    <r>
      <t xml:space="preserve">226 Roche m ½ Dr. </t>
    </r>
    <r>
      <rPr>
        <b/>
        <sz val="10"/>
        <rFont val="Arial"/>
        <family val="2"/>
      </rPr>
      <t>(Dragulescu)</t>
    </r>
  </si>
  <si>
    <r>
      <t>228 Überschlag vw. u. Salto vw. geh. m. ½ Dr. u. Salto rw. geh.</t>
    </r>
    <r>
      <rPr>
        <b/>
        <sz val="10"/>
        <rFont val="Arial"/>
        <family val="2"/>
      </rPr>
      <t xml:space="preserve"> (Zimmerman)</t>
    </r>
  </si>
  <si>
    <r>
      <t xml:space="preserve">231 Überschlag vw. u. Doppelsalto vw. geb. </t>
    </r>
    <r>
      <rPr>
        <b/>
        <sz val="10"/>
        <rFont val="Arial"/>
        <family val="2"/>
      </rPr>
      <t>(Blanik)</t>
    </r>
  </si>
  <si>
    <r>
      <t>307 Überschlag sw. m. 1/4 Dr. u. Salto rw. geh.</t>
    </r>
    <r>
      <rPr>
        <b/>
        <sz val="10"/>
        <rFont val="Arial"/>
        <family val="2"/>
      </rPr>
      <t xml:space="preserve"> (Tsukahara)</t>
    </r>
  </si>
  <si>
    <r>
      <t xml:space="preserve">319 Tsukahara geh. m. Salto rw. geh. </t>
    </r>
    <r>
      <rPr>
        <b/>
        <sz val="10"/>
        <rFont val="Arial"/>
        <family val="2"/>
      </rPr>
      <t>(Yeo)</t>
    </r>
  </si>
  <si>
    <r>
      <t xml:space="preserve">320 Tsukahara geb. m. Salto rw. geb. </t>
    </r>
    <r>
      <rPr>
        <b/>
        <sz val="10"/>
        <rFont val="Arial"/>
        <family val="2"/>
      </rPr>
      <t>(Lu Yu Fu)</t>
    </r>
  </si>
  <si>
    <r>
      <t xml:space="preserve">321 Doppel Tsukahara geh. m. 1/1 Dr </t>
    </r>
    <r>
      <rPr>
        <b/>
        <sz val="10"/>
        <rFont val="Arial"/>
        <family val="2"/>
      </rPr>
      <t>(Ri Se Gwang)</t>
    </r>
  </si>
  <si>
    <t>I-039 Honma gestr.</t>
  </si>
  <si>
    <t>I-075 Felgaufschw. m. gestr. Armen i. d. Handstand (2s)</t>
  </si>
  <si>
    <t>I-075 Riesen m. gestr. Armen i. d. Handstand (2s)</t>
  </si>
  <si>
    <t>I-087 Honma u. Rückschwung i. d. Handstand (2s)</t>
  </si>
  <si>
    <t>II-009 Stützwaage (2s)</t>
  </si>
  <si>
    <t>II-027 a. d. Stützwaage Heben z. Handst. (2s) m. gestr. Armen u. gestr. Hüfte</t>
  </si>
  <si>
    <t xml:space="preserve">II-051 Zugstemme m. gestr. Armen i. d. Hangwaage rl. (2s) </t>
  </si>
  <si>
    <t>II-057 Zugstemme m. gestr. Armen i.d. Winkelstütz</t>
  </si>
  <si>
    <t xml:space="preserve">II-075 A. d. Kreuzhang, Heben m. gestr. Armen  i. d. Winkelstütz (2s) </t>
  </si>
  <si>
    <t xml:space="preserve">II-075 A. d. Kreuzhang m. Vorhalte, Heben m. gestr. Armen  i. d. Winkelstütz (2s) </t>
  </si>
  <si>
    <t>III-027 Stemme vw. i. d. Kreuzhang (2s)</t>
  </si>
  <si>
    <t>III-027 Stemme vw. i. d. Kreuzhang m. Vorhalte (2s)</t>
  </si>
  <si>
    <t>III-033 Stemme rw. i. d. Kreuzhang (2s)</t>
  </si>
  <si>
    <t>III-033 Stemme rw. i. d. Kreuzhang m. Vorhalte (2s)</t>
  </si>
  <si>
    <t>III-039 Kippe i. d. Kreuzhang (2s)</t>
  </si>
  <si>
    <t>III-039 Kippe i. d. Kreuzhang m. Vorhalte (2s)</t>
  </si>
  <si>
    <t>III-045 Kreuzkippe i. d. Kreuzhang (2s)</t>
  </si>
  <si>
    <t>III-045 Kreuzkippe i. d. Kreuzhang m. Vorhalte (2s)</t>
  </si>
  <si>
    <t>III-057 Felgaufschwung i. d. Kreuzhang (2s)</t>
  </si>
  <si>
    <t>III-057 Felgaufschwung i. d. Kreuzhang m. Vorhalte (2s)</t>
  </si>
  <si>
    <t>IV-003 Salto vw. geb. m. 3/2 Dr.</t>
  </si>
  <si>
    <t>IV-003 Salto vw. gestr. m. 3/2 Dr.</t>
  </si>
  <si>
    <t>IV-009 Doppelsalto vw. geh.</t>
  </si>
  <si>
    <t>IV-009 Doppelsalto vw. geh. m. 1/2 Dr.</t>
  </si>
  <si>
    <t>IV-027 Salto rw. gestr. m. 3/2 Dr.</t>
  </si>
  <si>
    <t>IV-027 Salto rw. gestr. m. 2/1 Dr.</t>
  </si>
  <si>
    <t>IV-033 Doppelsalto rw. gestr.</t>
  </si>
  <si>
    <t>IV-045 Doppelsalto rw. geh. m. 1/1 Dreh.</t>
  </si>
  <si>
    <t>IV-051 Salto rw. gestr. m. 1/1 Dr. u. Salto rw. geh.</t>
  </si>
  <si>
    <t>I-020 Felgaufschwung m. gestr. Armen d. d. Hdst.</t>
  </si>
  <si>
    <t>I-032 Stemme rw. d. d. Handstand</t>
  </si>
  <si>
    <t>I-056 Kreuzkippe m. gestr. Armen i. d. Stütz</t>
  </si>
  <si>
    <t>I-074 Kreuzkippe rw. i.d. Handst. (2s)</t>
  </si>
  <si>
    <t>I-086 a.d. Stütz Rückschwung i. d. Handstand (2s)</t>
  </si>
  <si>
    <t>II-002 Spitzwinkelstütz (2s)</t>
  </si>
  <si>
    <t>II-026 Heben z. Handst. (2s) m. geb. Hüfte u. gestr. Armen</t>
  </si>
  <si>
    <t>II-026 Heben z. Handst. (2s) m. geb. Armen u. gestr. Hüfte</t>
  </si>
  <si>
    <t>II-026 Heben z. Handst. (2s) m. geb. Armen u. gestr. Hüfte a. d. Stützwaage gegr.</t>
  </si>
  <si>
    <t>II-032 Langsame Felge vw. gestr. m. geb. Armen i. d. Stütz</t>
  </si>
  <si>
    <t>II-050 Zugstemme m. geb. Armen  i. d. Hangwaage rl. (2s)</t>
  </si>
  <si>
    <t>II-056 a. d. Kreuzhang Dr. vw. i. d. Hangwaage rl. (2s)</t>
  </si>
  <si>
    <t>II-056 a. d. Kreuzhang m. Vorhalte Dr. vw. i. d. Hangwaage rl. (2s)</t>
  </si>
  <si>
    <t>II-062 A. d. Handst. Senken i. d. Hangwaage rl. (2s)</t>
  </si>
  <si>
    <t>II-068 Handst. (2s) Senken m. gestr. Armen d. d. Kopfkreuz i. d. Sturzhang</t>
  </si>
  <si>
    <t>III-002 Stemme vw. i. d. Winkelstütz (2s)</t>
  </si>
  <si>
    <t>III-008 Kippe i. d. Winkelstütz (2s)</t>
  </si>
  <si>
    <t>III-056 Felgaufschwung i. d. Stützwaage gegr. (2 s.)</t>
  </si>
  <si>
    <t>III-068 Stemme rw. i. d. Stützwaage gegr. (2s)</t>
  </si>
  <si>
    <t>IV-002 Salto vw. geb. m. 1/1 Dr.</t>
  </si>
  <si>
    <t>IV-002 Salto vw. gestr. m. 1/1 Dr.</t>
  </si>
  <si>
    <t>IV-026 Salto rw. gestr. mit 1/1 Dr.</t>
  </si>
  <si>
    <t>IV-032 Doppelsalto rw. geh.</t>
  </si>
  <si>
    <t>IV-032 Doppelsalto rw. geb</t>
  </si>
  <si>
    <t>I-001 Stemme vw. i. d. Stütz</t>
  </si>
  <si>
    <t>I-007 Schwalbe u. Rolle vw. z. Rückschwung i. Hang</t>
  </si>
  <si>
    <t>I-007 Rückschw. i. Stütz u. Rolle vw. z. Rückschwung i. Hang</t>
  </si>
  <si>
    <t>I-019 A. d. Hang, Felgaufschw. i.d. Stütz</t>
  </si>
  <si>
    <t>I-025 Auskugeln rw. (Schleudern) geb.</t>
  </si>
  <si>
    <t>I-025 Auskugeln rw. (Schleudern) gestr.</t>
  </si>
  <si>
    <t>I-031 Stemme rw. i.d. St.</t>
  </si>
  <si>
    <t>I-037 A. d. Hang, Einkugeln geb.</t>
  </si>
  <si>
    <t>I-037 A. d. Hang, Einkugeln gestr.</t>
  </si>
  <si>
    <t>I-043 A. d. Hang  langsames Einkugeln</t>
  </si>
  <si>
    <t>I-049 Kippe i.d. Stütz</t>
  </si>
  <si>
    <t>I-055 Kreuzkippe mit geb. Armen zum Stütz</t>
  </si>
  <si>
    <t>I-061 Vorschwung i. Stütz, ablegen z. Rückschwung im Hang</t>
  </si>
  <si>
    <t>I-067 a.d. Stütz Felge rw. geb. i.d. Stütz</t>
  </si>
  <si>
    <t>I-067 a.d. Stütz Felge rw. gestr. i.d. Stütz</t>
  </si>
  <si>
    <t>I-067 a.d. Kreuzhang Felge rw. geb. i.d. Stütz</t>
  </si>
  <si>
    <t>I-067 a.d. Kreuzhang Felge rw. gestr. i.d. Stütz</t>
  </si>
  <si>
    <t>II-001 Winkelstütz (2s)</t>
  </si>
  <si>
    <t>II-001 Grätschwinkelstütz (2s)</t>
  </si>
  <si>
    <t>II-019 Stützwaage gegr. (2 s.)</t>
  </si>
  <si>
    <t>II-025 Heben i. d. Handst. (2s) m. geb. Armen u. geb. Körper (a. m. gegr. Beinen)</t>
  </si>
  <si>
    <t>II-031 Langsame Felge vw. geb. m. geb. Armen  i.d. Stütz</t>
  </si>
  <si>
    <t>IV-001 Salto vw. geb. mit 1/2 Drehung</t>
  </si>
  <si>
    <t>IV-001 Salto vw. gestr. mit 1/2 Drehung</t>
  </si>
  <si>
    <t>IV-025 Salto rw. geb.</t>
  </si>
  <si>
    <t>IV-025 Salto rw. gestr.</t>
  </si>
  <si>
    <t>IV-025 Salto rw. geb. m. 1/2 Drehung</t>
  </si>
  <si>
    <t>IV-025 Salto rw. gestr. m. 1/2 Drehung</t>
  </si>
  <si>
    <t>I-N05 Rückschwung i. Stütz z. Ablegen i. d. Hang</t>
  </si>
  <si>
    <t>II-N02 a. d. Strecksturzhang gestr. Senken d. d. Hangwaage rl. i. d. Hang rl. (2 Sek.)</t>
  </si>
  <si>
    <t>II-N09 Zugstemme i. d. Stütz</t>
  </si>
  <si>
    <t>III-N01 Rückschwung i. d. Hangwaage rl. (2s)</t>
  </si>
  <si>
    <t>IV-N01 Salto vw. geh.</t>
  </si>
  <si>
    <t>IV-N01 Salto vw. geh. m. 1/2 Dr.</t>
  </si>
  <si>
    <t>IV-N01 Salto vw. geh. m. 1/1 Dr.</t>
  </si>
  <si>
    <t>IV-N03 Salto rw. geh.</t>
  </si>
  <si>
    <t>IV-N03 Salto rw. geh. m. 1/2 Dr.</t>
  </si>
  <si>
    <t>IV-N03 Salto rw. geh. m. 1/1Dr.</t>
  </si>
  <si>
    <t>I-T03 Aufschwung mit geb. Armen vw. i.d. Stütz</t>
  </si>
  <si>
    <t>I-T03 Aufschwung mit geb. Armen rw. i.d. Stütz</t>
  </si>
  <si>
    <t>I-T03 Umschwung mit geb. Armen vw. i.d. Stütz</t>
  </si>
  <si>
    <t>I-T03 Umschwung mit geb. Armen rw. i.d. Stütz</t>
  </si>
  <si>
    <t>I-T04 Felge mit gebeugten Armen z. Handstand (2 sek.)</t>
  </si>
  <si>
    <t>II-T02 a. d. Strecksturzhang Senken i. d. Hang rl. (2s)</t>
  </si>
  <si>
    <t>II-T05 Heben i. d. Strecksturzhang</t>
  </si>
  <si>
    <t>II-T05 Heben i. d. Kipphang</t>
  </si>
  <si>
    <t>II-T06 Langsame Felge vw. geh. i. d. Stütz</t>
  </si>
  <si>
    <t>II-T07 a. d. Hang rl. Heben i. d. Strecksturzhang</t>
  </si>
  <si>
    <t>II-T07 a. d. Hang rl. Heben i. d. Kipphang</t>
  </si>
  <si>
    <t>II-T08 Felge rw. geh. i. d. Stütz</t>
  </si>
  <si>
    <t>II-T10 Klimmzug</t>
  </si>
  <si>
    <t>II-T11 a. d. Stütz langsames Senken i. d. Hang</t>
  </si>
  <si>
    <t>III-T01 Schleudern u. Vorschw. i.d. Hangwaage vl. (2s)</t>
  </si>
  <si>
    <t>III-T09 Rücks. i. Stütz i. d. Stützwaage gegr. (2s)</t>
  </si>
  <si>
    <t>VE-01 Rückschwung &lt; 45°</t>
  </si>
  <si>
    <t>VE-02 Vorschwung</t>
  </si>
  <si>
    <t>VE-03 Halte im Streckstütz (2s)</t>
  </si>
  <si>
    <t>VE-04 I. Strecksturzhang, Beugen der Hüfte i. d. Kipphang</t>
  </si>
  <si>
    <t>VE-05 A. d. Stütz Senken rl. i. d. Strecksturzhang</t>
  </si>
  <si>
    <t>VE-06 A. d. Stütz Senken rl. i. d. Kipphang</t>
  </si>
  <si>
    <t>VE-07 A. d. Handst. senken z. Stütz</t>
  </si>
  <si>
    <t>VE-08 Abschwingen aus den Strecksturzhang</t>
  </si>
  <si>
    <t>VE-09 Abschwingen aus den Kipphang</t>
  </si>
  <si>
    <t>VE-10 A. d. Hangwaage rl. senken z. Hang rl.</t>
  </si>
  <si>
    <t>VE-11 Niedersprung i. d. Stand</t>
  </si>
  <si>
    <r>
      <t xml:space="preserve">IV-N04 Stemme rw. u. Salto rw. geh. </t>
    </r>
    <r>
      <rPr>
        <b/>
        <sz val="10"/>
        <rFont val="Arial"/>
        <family val="2"/>
      </rPr>
      <t>(Köste)</t>
    </r>
  </si>
  <si>
    <t>I-027 Schere rw. sw. gespr. 3/3</t>
  </si>
  <si>
    <t>II-111 Russewendeschwung 360° a. 1 Pausche</t>
  </si>
  <si>
    <t>II-111 Russewendeschwung 540° a. 1 Pausche</t>
  </si>
  <si>
    <t>II-111 Russewendeschwung 360° zw. d. Pauschen.</t>
  </si>
  <si>
    <t>II-111 Russewendeschwung 540° zw. d. Pauschen</t>
  </si>
  <si>
    <t>III-003 Wanderfl. vw. i. Seitst. (3/3), Hände zw. d. Pauschen</t>
  </si>
  <si>
    <t>III-009 Wanderfl. vw. gespr. 2x i.m Seitst. (3/3)</t>
  </si>
  <si>
    <t>IV-021 Kreisflanke m. gespr. Wandern d. d. Handst.</t>
  </si>
  <si>
    <t>IV-021 gegr. Kreisflanke m. gespr. Wandern d. d. Handst.</t>
  </si>
  <si>
    <t>I-008 Schere vw. sw. gesprungen</t>
  </si>
  <si>
    <t>I-008 Schere vw. Sw. gesprungen m. 1/2 Dr.</t>
  </si>
  <si>
    <t>I-014 Doppelschere vw.</t>
  </si>
  <si>
    <t>I-026 Schere rw. m. Springen sw.</t>
  </si>
  <si>
    <t>I-032 Doppelschere rw.</t>
  </si>
  <si>
    <t>II-110 Russewendeschwung 180° a. 1 P.</t>
  </si>
  <si>
    <t>II-110 Russewendeschwung 270° a. 1 P.</t>
  </si>
  <si>
    <t>II-110 Russewendeschwung 180° zw. d. P.</t>
  </si>
  <si>
    <t>II-110 Russewendeschwung 270° zw. d. P.</t>
  </si>
  <si>
    <t>III-002 Wanderfl. vw i. Seitst. (3/3)</t>
  </si>
  <si>
    <t>III-008 Wanderfl. vw. gespr. i. Seitst. (1/3)</t>
  </si>
  <si>
    <t>I-001 Schere vw.</t>
  </si>
  <si>
    <t>I-007 Schere vw. m. 1/2 Dr.</t>
  </si>
  <si>
    <t>II-001 Kreisflanke</t>
  </si>
  <si>
    <t>II-001 Kreisflanke gegr. (Thomas)</t>
  </si>
  <si>
    <t>II-025 Kreisflanke i. Seitst. a. Pferdende m. 1/4 Spindel i. d. Querst.</t>
  </si>
  <si>
    <t>II-025 Kreisflanke i. Querst. a. Pferdende m. 1/4 Spindel i. d. Seitst.</t>
  </si>
  <si>
    <t>II-079 Wendeschw. vw. m. ½ Dr. z. Wechselst. a.d. Pf.-ende, a. d. Sst. m. d. Nutzung 2 P.</t>
  </si>
  <si>
    <t>II-079 Wendeschw. vw. m. ½ Dr. z. Wechselst. a.d. Pf.-ende, a. d. Sst. m. d. Nutzung 1 P.</t>
  </si>
  <si>
    <t>III-001 Wanderfl. vw. i. Seitst. (1/3)</t>
  </si>
  <si>
    <t>III-001 Wanderfl. vw. i. Seitst. (1/3) m. 1/4 Dr.</t>
  </si>
  <si>
    <t>IV-001 Wende a. d. Kreisfl.</t>
  </si>
  <si>
    <t>I-N01 Unterkreisen vw. (auch als Angang)</t>
  </si>
  <si>
    <t>I-N02 Wanderhüpfen (ohne Schere)</t>
  </si>
  <si>
    <t>I-N03 Unterkreisen rw.</t>
  </si>
  <si>
    <t>I-N04 zweite Schere vw. in direkter Folge</t>
  </si>
  <si>
    <t>I-N05 zweite Schere rw. in direkter Folge</t>
  </si>
  <si>
    <t>I-N06 Schweiz einfach (Suisse simple)</t>
  </si>
  <si>
    <t>II-N01 zweite Kreisflanke in direkter Folge</t>
  </si>
  <si>
    <t>II-N02 Kreisflanke i. Wechselstütz</t>
  </si>
  <si>
    <t>II-N02 Kreisflanke gegr. i. Wechselstütz (Thomas)</t>
  </si>
  <si>
    <t>II-N09 Tschechenkehre als Angang</t>
  </si>
  <si>
    <t>II-N10 Tschechenkehre i. d. Stütz rücklings</t>
  </si>
  <si>
    <t>II-N11 Kehre i. d. Stütz rücklings</t>
  </si>
  <si>
    <t>III-N01 Wanderspreizen</t>
  </si>
  <si>
    <t>III-N03 Wandern sw. 1/3 i. d. Stütz rl.</t>
  </si>
  <si>
    <t>IV-N01 Kehre mit 90° aus Kreisflanke</t>
  </si>
  <si>
    <t>IV-N02 Rückflanken mit 1/4 Drehung in den Querstand</t>
  </si>
  <si>
    <t>IV-N03 90°-Wende aus der Flanke oder einem anderen Element</t>
  </si>
  <si>
    <t>I-T01 Seitschwingen mit Lösen der Hand links</t>
  </si>
  <si>
    <t>I-T01 Seitschwingen mit Lösen der Hand rechts</t>
  </si>
  <si>
    <t>I-T02 gespr. Seitschwingen mit Lösen der Hand links</t>
  </si>
  <si>
    <t>I-T02 gespr. Seitschwingen mit Lösen der Hand rechts</t>
  </si>
  <si>
    <t>I-T03 Seitspreizen links</t>
  </si>
  <si>
    <t>I-T03 Seitspreizen rechts</t>
  </si>
  <si>
    <t>I-T04 Vorspreizen links</t>
  </si>
  <si>
    <t>I-T04 Vorspreizen rechts</t>
  </si>
  <si>
    <t>I-T05 Rückspreizen links</t>
  </si>
  <si>
    <t>I-T05 Rückspreizen rechts</t>
  </si>
  <si>
    <t>I-T06 1/2 Unterkreisen links</t>
  </si>
  <si>
    <t>I-T06 1/2 Unterkreisen rechts</t>
  </si>
  <si>
    <t>II-T05 Vorflanken rechts m. 1/4 Dr. z. Wechselstütz rl.</t>
  </si>
  <si>
    <t>II-T05 Vorflanken links m. 1/4 Dr. z. Wechselstütz rl.</t>
  </si>
  <si>
    <t>IV-T01 Vorspreizen, 1/4 Dr. z. Niedersprung</t>
  </si>
  <si>
    <t>IV-T02 Russenwendeschwung 180° z. Wende</t>
  </si>
  <si>
    <t>VE-01 Querstand vorlings am Pferdende</t>
  </si>
  <si>
    <t>VE-02 Sprung in den Stütz vorlings mit geschlossenen Beinen</t>
  </si>
  <si>
    <t>I-009 Spitzwinkelstütz (2s) Heben i. d. Handstand (2s) auch m. gegr. Beinen</t>
  </si>
  <si>
    <t>I-021 Aus dem Spagat heben i. d. Kreuzhandstand (2s)</t>
  </si>
  <si>
    <t>I-027 Schwalbe (2s)</t>
  </si>
  <si>
    <t>I-045 Endorolle geb. i. d. Handstand (2s)</t>
  </si>
  <si>
    <t>I-075 Schmetterling m. 2/1 Dr.</t>
  </si>
  <si>
    <t>I-093 gespr. Kreisflanke m. Spindel &gt; 270° (in 2 Flanken) direkt i. d. Handstand</t>
  </si>
  <si>
    <t>I-105 Russenwendeschwung 1080° oder mehr (Federochenko)</t>
  </si>
  <si>
    <t>III-003 Doppelsalto rw. geh.</t>
  </si>
  <si>
    <t>I-002 Spitzwinkelstütz (2s)</t>
  </si>
  <si>
    <t>I-008 Heben m. geb. Hüfte u. gestr. Armen i. d. Handstand m. geschl. Beinen (2s)</t>
  </si>
  <si>
    <t>I-008 Heben m. gestr. Hüfte u. geb. Armen i. d. Handstand m. geschl. Beinen (2s)</t>
  </si>
  <si>
    <t>I-014 Schweizer (2s) a. d. Spagat</t>
  </si>
  <si>
    <t>I-014 Schweizer (2s) a. d. Liegestütz</t>
  </si>
  <si>
    <t>I-014 Schweizer (2s) a. d. Grätschwinkelstütz</t>
  </si>
  <si>
    <t>I-020 Heben i. d. Kreuzhandstand (2s)</t>
  </si>
  <si>
    <t>I-020 Senken i. d. Kreuzhandstand (2s)</t>
  </si>
  <si>
    <t>I-020 Schwingen i. d. Kreuzhandstand (2s)</t>
  </si>
  <si>
    <t>I-032 Stützwaage gegr. (2s) Heben z. Handstand (2s)</t>
  </si>
  <si>
    <t>I-044 Endorolle gegr. i. d. Handstand (2s)</t>
  </si>
  <si>
    <t>I-062 Standwaage 180° gegr. ohne Handhalte (2 s)</t>
  </si>
  <si>
    <t>I-068 Sprung rw. m. 1/1 Dr. i. d. Liegestütz</t>
  </si>
  <si>
    <t>I-080 Kreisflanke i. d. Handstand</t>
  </si>
  <si>
    <t>I-080 Thomas (Kreisflanke gespr.) i. d. Handstand</t>
  </si>
  <si>
    <t>I-086 a. d. Handstand Senken z. Kreisflanke</t>
  </si>
  <si>
    <t>I-086 a. d. Handstand Senken z. Thomas (Kreisflanke gespr.)</t>
  </si>
  <si>
    <t>I-092 Thomas (Kreisflanke gespr.) m. 1/1 Spindel (in zwei Flanken)</t>
  </si>
  <si>
    <t>I-098 Thomas (Kreisflanke gespr.) m. 1/2 Spindel i. d. Handstand</t>
  </si>
  <si>
    <t>I-104 Russenwendeschwung 720°</t>
  </si>
  <si>
    <t>I-104 Russenwendeschwung 900°</t>
  </si>
  <si>
    <t>I-110 Rolle rw. m. 1/1 Dr. gespr. d. d. Handstand</t>
  </si>
  <si>
    <t>III-002 Salto rw. gestr.</t>
  </si>
  <si>
    <t>III-002 Temposalto rw.</t>
  </si>
  <si>
    <t>III-008 Salto rw. gestr. m. 1/2 Dr.</t>
  </si>
  <si>
    <t>III-008 Salto rw. gestr. m. 1/1 Dr.</t>
  </si>
  <si>
    <t>I-001 A. d. Handstand Senken i. d. Winkelstütz (2s)</t>
  </si>
  <si>
    <t>I-001 A. d. Handstand Senken i. d. Grätschwinkelstütz (2s)</t>
  </si>
  <si>
    <t>I-007 A. d. Grätschstand Schweizer (2s)</t>
  </si>
  <si>
    <t>I-013 A. d. Bauchlage Schwingen i. d. Hdst. (2s)</t>
  </si>
  <si>
    <t>I-019 Handstand (2s)</t>
  </si>
  <si>
    <t>I-025 Stützwaage gegr. (2s)</t>
  </si>
  <si>
    <t>I-031 1/2 Drehung zum Handstand</t>
  </si>
  <si>
    <t>I-031 1/2 Drehung im Handstand</t>
  </si>
  <si>
    <t>I-031 1/1 Drehung zum Handstand</t>
  </si>
  <si>
    <t>I-031 1/1 Drehung im Handstand</t>
  </si>
  <si>
    <t>I-037 A. d. Winkelstütz Drehung rw. i. d. Stand</t>
  </si>
  <si>
    <t>I-037 A. d. Winkelstütz Drehung rw. i. d. Grätschstand</t>
  </si>
  <si>
    <t>I-049 Bogengang vw.</t>
  </si>
  <si>
    <t>I-061 Standwaage (2s)</t>
  </si>
  <si>
    <t>I-067 Sprung rw. i. d. Liegestütz</t>
  </si>
  <si>
    <t>I-067 Sprung rw. i. d. Bauchlage</t>
  </si>
  <si>
    <t>I-073 Schmetterling</t>
  </si>
  <si>
    <t>I-079 1 Kreisflanken</t>
  </si>
  <si>
    <t>I-079 1 Thomas (Kreisflanken gespreizt)</t>
  </si>
  <si>
    <t>I-091 Thomas m. 1/2 Spindel</t>
  </si>
  <si>
    <t>I-103 Russenwendeschwung 360°</t>
  </si>
  <si>
    <t>I-103 Russenwendeschwung 540°</t>
  </si>
  <si>
    <t>I-109 Rolle rw. d. d. Handstand m. 1/2 Dr.</t>
  </si>
  <si>
    <t>II-001 Handstütz-Überschlag</t>
  </si>
  <si>
    <t>II-001 Hechtüberschlag</t>
  </si>
  <si>
    <t>II-007 Sprungrolle gehechtet</t>
  </si>
  <si>
    <t>III-001 Salto rw. geh.</t>
  </si>
  <si>
    <t>III-001 Salto rw. geb.</t>
  </si>
  <si>
    <t>III-007 Salto rw. geh. m. 1/2 Dreh.</t>
  </si>
  <si>
    <t>III-007 Salto rw. geb. m. 1/2 Dreh.</t>
  </si>
  <si>
    <t>III-007 Twist geh. m. 1/2 Dreh.</t>
  </si>
  <si>
    <t>III-007 Twist geb. m. 1/2 Dreh.</t>
  </si>
  <si>
    <t>III-013 Flick-Flack</t>
  </si>
  <si>
    <t>III-031 Sprung rw. m. 1/2 Dr. gehechtet z. Abrollen vw.</t>
  </si>
  <si>
    <t>I-N02 Kopfstand (2s)</t>
  </si>
  <si>
    <t>I-N04 Handstand Abrollen</t>
  </si>
  <si>
    <t>I-N05 Ellenbogenstützwaage (2s)</t>
  </si>
  <si>
    <t>I-N07 Winkelstütz (2s)</t>
  </si>
  <si>
    <t>I-N07 Grätschwinkelstütz (2s)</t>
  </si>
  <si>
    <t>I-N11 Drehung a. 1 Bein m. 1/1 Dreh.</t>
  </si>
  <si>
    <t>I-N11 Sprung m. 1/1 Dreh.</t>
  </si>
  <si>
    <t>I-N12 Handstandüberschlag seitwärts (Rad)</t>
  </si>
  <si>
    <t>I-N13 Healy</t>
  </si>
  <si>
    <t>I-N14 Varianten d. Breakdance</t>
  </si>
  <si>
    <t>I-N19 Rolle rw. d. d. Handstand</t>
  </si>
  <si>
    <t>I-N20 Bogengang rw. (Menechelli)</t>
  </si>
  <si>
    <t>II-N02 Sprung-/Flugrolle</t>
  </si>
  <si>
    <t>III-N01 Rondat</t>
  </si>
  <si>
    <t>I-T01 Grätschwinkelstand (2s)</t>
  </si>
  <si>
    <t>I-T02 Heben i. d. Kopfstand (2s)</t>
  </si>
  <si>
    <t>I-T03 Heben i. d. Handstand (2s) m. geb. Armen u. geb. Hüfte, a. gegr.</t>
  </si>
  <si>
    <t>I-T04 Abspringen i. d. Handstand</t>
  </si>
  <si>
    <t>I-T04 Aufschwingen i. d. Handstand</t>
  </si>
  <si>
    <t>I-T10 Vorhochspreizen m. 1/2 Dr. in den Stand</t>
  </si>
  <si>
    <t>I-T11 Drehung auf 1 Bein mit 1/2 Dreh.</t>
  </si>
  <si>
    <t>I-T11 Strecksprung mit 1/2 Dreh.</t>
  </si>
  <si>
    <t>I-T12 Liegestütz vl. (2s)</t>
  </si>
  <si>
    <t>I-T12 1/2 Drehung i. d. Liegestütz vl. (2s)</t>
  </si>
  <si>
    <t>I-T12 Fallen i. d. Liegestütz vl. (2s)</t>
  </si>
  <si>
    <t>I-T12 1/2 Drehung z. Fallen i. d. Liegestütz (2s)</t>
  </si>
  <si>
    <t>I-T13 Liegestütz rl. (2s)</t>
  </si>
  <si>
    <t>I-T13 1/2 Drehung i. d. Liegestütz rl. (2s)</t>
  </si>
  <si>
    <t>I-T19 Rolle rw.</t>
  </si>
  <si>
    <t>I-T19 Felgrolle rw.</t>
  </si>
  <si>
    <t>II-T01 Kopfkippe</t>
  </si>
  <si>
    <t>II-T01 Nackenkippe</t>
  </si>
  <si>
    <t>II-T02 Rolle vw.</t>
  </si>
  <si>
    <t>II-T03 Freier Schrittüberschlag vw. (Spreizsalto)</t>
  </si>
  <si>
    <t>III-T03 Einbeiniger Flick Flack</t>
  </si>
  <si>
    <t>VE-01 Anhocken</t>
  </si>
  <si>
    <t>VE-02 Strecksprung</t>
  </si>
  <si>
    <t>VE-03 a. d. Handstand abhocken (senken i. d. Hockstand)</t>
  </si>
  <si>
    <t>VE-04 a. d. Handstand abbücken (senken i. d. Stand)</t>
  </si>
  <si>
    <t>VE-05 a. d. Handstand abrollen i. d. Grätschsitz</t>
  </si>
  <si>
    <t>VE-06 a. d. Handstand abrollen i. d. Strecksitz</t>
  </si>
  <si>
    <t>VE-07 a. d. Kopfstand abrollen i. d. Stand</t>
  </si>
  <si>
    <t>VE-08 a. d. Handstand abrollen i. d. Stand</t>
  </si>
  <si>
    <t>VE-09 Fallen i. d. Liegestütz vl.</t>
  </si>
  <si>
    <t>VE-10 1/2 Drehung m. Fallen i. d. Liegestütz vl.</t>
  </si>
  <si>
    <t>VE-11 a. d. Liegestütz auffedern i. d. Grätschstand</t>
  </si>
  <si>
    <t>VE-12 a. d. Liegestütz auffedern i. d. fllüchtigen Handstand</t>
  </si>
  <si>
    <t>III-N06a</t>
  </si>
  <si>
    <t>III-N06b</t>
  </si>
  <si>
    <t>III-N07a</t>
  </si>
  <si>
    <t>III-N07b</t>
  </si>
  <si>
    <t>I-009 Rückschw. u. Pirouette z. Stütz</t>
  </si>
  <si>
    <t>I-015 Riesenumschw. vw. m. 1/1 Dr. i. d. beidarmigen Ellgriff</t>
  </si>
  <si>
    <t>I-021 Riesenumschw. vw. gespr. m. 1/1 Dr.</t>
  </si>
  <si>
    <t>I-069 Riesenumschw. rl. vw. (Russenriesen)</t>
  </si>
  <si>
    <t>I-075 Riesenumschw. m. Ellgr. u. 1/1 Dr. i. d. Handst. m. Zwiegr.</t>
  </si>
  <si>
    <t>III-045 Stalder geb. d. d. Hdst.</t>
  </si>
  <si>
    <t>III-057  Stalder m. geschl. Beinen gespr. d. d. Hdst.</t>
  </si>
  <si>
    <t>III-081 Einbücken u. freier Überschlag rl. rw. i. d. Hang rl.</t>
  </si>
  <si>
    <t>IV-003 Salto vw. gestr. m. 2/1 Dr.</t>
  </si>
  <si>
    <t>IV-003 Salto vw. gestr. m. 5/2 Dr.</t>
  </si>
  <si>
    <t>IV-009 Doppelsalto vw. geb.</t>
  </si>
  <si>
    <t>IV-009 Doppelsalto vw. geb. m. 1/2 Dr.</t>
  </si>
  <si>
    <t>IV-021 Doppelsalto vw. geh. ü. d. Stange</t>
  </si>
  <si>
    <t>IV-021 Doppelsalto vw. geb. ü. d. Stange</t>
  </si>
  <si>
    <t>IV-021 Doppelsalto vw. geh. ü. d. Stange m. 1/2 Dr.</t>
  </si>
  <si>
    <t>IV-021 Doppelsalto vw. geb. ü. d. Stange m. 1/2 Dr.</t>
  </si>
  <si>
    <t>IV-027 Salto rw. gestr. m. 5/2 Dr.</t>
  </si>
  <si>
    <t>IV-027 Salto rw. gestr. m. 3/1 Dr.</t>
  </si>
  <si>
    <t>IV-039 Doppelsalto rw. gestr.</t>
  </si>
  <si>
    <t>IV-051 Doppelsalto rw. geh m. 1/1 Dr. über die Stange.</t>
  </si>
  <si>
    <t>IV-057 Doppelsalto rw. gestr. ü. d. Stange</t>
  </si>
  <si>
    <t>I-002 Stemme rw. i. d. Handstand m. 1/1 Dr.</t>
  </si>
  <si>
    <t>I-002 Stemme rw. i. d. Handstand m. 1/1 Dr. z. Zwiegriff</t>
  </si>
  <si>
    <t>I-008 Rückschw. u. Pirouette i. d. Hang</t>
  </si>
  <si>
    <t>I-026 einarm. Riesenumschw. vw. i. Kammgriff (360°)</t>
  </si>
  <si>
    <t>I-032 einarm. Riesenumschw. rw. (360°)</t>
  </si>
  <si>
    <t>I-044 Riesenumschwung rw. gespr.</t>
  </si>
  <si>
    <t>I-050 Riesenumschwung rw. gespr. m. 1/2 Dr. i. d. Ellgriff</t>
  </si>
  <si>
    <t>I-056 Riesenfelge rw. m. 1/2 Dr. i. d. Ellgriff</t>
  </si>
  <si>
    <t>I-062 Riesenfelge rw. gespr. i. d. Ellgriff</t>
  </si>
  <si>
    <t>I-068 Riesenumschwung m. Ellgr. (Ellgriffriesen)</t>
  </si>
  <si>
    <t>II-002 Stemme rw. u. Vorgrätschen i.d. Hang rl.</t>
  </si>
  <si>
    <t>II-026 Stemme rw. u. Bücke gespr. m. 1/2 Dr. i. d. Hang (Voronin)</t>
  </si>
  <si>
    <t>II-032 Stemme rw. u. Kehre  m. 1/4 Dr. i.d. Hang (Überkehren)</t>
  </si>
  <si>
    <t>III-056 Stalder gespr. d. d. Hdst.</t>
  </si>
  <si>
    <t>III-092 Steinemann Rückflanken i. d. Stütz</t>
  </si>
  <si>
    <t>III-092 Steinemann Rückflanken i. d. Hang</t>
  </si>
  <si>
    <t>IV-002 Salto vw. gestr. m. 3/2 Dr.</t>
  </si>
  <si>
    <t>IV-026 Salto rw. gestr. m. 3/2 Dr.</t>
  </si>
  <si>
    <t>IV-026 Salto rw. gestr. m. 2/1 Dr.</t>
  </si>
  <si>
    <t>IV-032 Doppelsalto rw. geb.</t>
  </si>
  <si>
    <t>IV-050 Doppelsalto rw. geh. ü. d. Stange</t>
  </si>
  <si>
    <t>IV-062 Hecht m. 1/1 Dr.</t>
  </si>
  <si>
    <t>IV-062 Hecht m. 3/2 Dr.</t>
  </si>
  <si>
    <t>I-001 Stemme rw. i.d. Hdst.</t>
  </si>
  <si>
    <t>I-007 Stemme rw. i. d. Hdst. m. 1/2 Dr.</t>
  </si>
  <si>
    <t>I-013 Riesenumschw. vw.</t>
  </si>
  <si>
    <t>I-019 Riesenumschw. vw. m. 1/2 Dr. d. d. Hdst.</t>
  </si>
  <si>
    <t>I-031 Riesenumschw. rw.</t>
  </si>
  <si>
    <t>I-037 Riesenumschw. rw. 1/2 Dr. (offene Drehung)</t>
  </si>
  <si>
    <t>III-001 Kippe Rücks. z. Handst.</t>
  </si>
  <si>
    <t>III-001 Fallkippe Rücks. z. Handst.</t>
  </si>
  <si>
    <t>III-013 A. d. Stütz, freie Felge d.d. Hdst.</t>
  </si>
  <si>
    <t>III-013 A. d. Hang, freie Felge d.d. Hdst.</t>
  </si>
  <si>
    <t>III-025 A. d. Stütz, freie Felge gespr. i.d. Hdst.</t>
  </si>
  <si>
    <t>III-025 A. d. Hang, freie Felge gespr. i.d. Hdst.</t>
  </si>
  <si>
    <t>III-079 Überschlag rl. rw. i. d. Hang rl.</t>
  </si>
  <si>
    <t>III-103 Bückumschw. vw. m. Rückgr. i. d. Hang</t>
  </si>
  <si>
    <t>III-103 Bückumschw. vw. m. Rückgr. i. d. Stütz</t>
  </si>
  <si>
    <t>IV-025 Salto rw. geb. m. 1/2 Dr.</t>
  </si>
  <si>
    <t>IV-025 Salto rw. gestr. m. 1/2 Dr.</t>
  </si>
  <si>
    <t>IV-025 Salto rw. geb. m. 1/1 Dr.</t>
  </si>
  <si>
    <t>IV-025 Salto rw. gestr. m. 1/1 Dr.</t>
  </si>
  <si>
    <t>IV-061 Hecht</t>
  </si>
  <si>
    <t>IV-061 Hecht gegr.</t>
  </si>
  <si>
    <t>IV-061 Hecht m. 1/2 Dr.</t>
  </si>
  <si>
    <t>I-N01 Stemme i. d. Stütz</t>
  </si>
  <si>
    <t>I-N01 Stemme i. d. Stütz m. Umspringen</t>
  </si>
  <si>
    <t>I-N09 Umspr. a. d. Rückschwung</t>
  </si>
  <si>
    <t>I-N09 Umspr. a. d. Vorschwung</t>
  </si>
  <si>
    <t>III-N01 Langhangkippe</t>
  </si>
  <si>
    <t>III-N01 Laufkippe (in LK 4)</t>
  </si>
  <si>
    <t>III-N01 Kippe gespreizt (in LK 4)</t>
  </si>
  <si>
    <t>III-N04 Fallkippe i. d. Stütz</t>
  </si>
  <si>
    <t>III-N05 freie Felge (min. waagerecht)</t>
  </si>
  <si>
    <t>III-N06 Hüftumschwung rw. i. d. Stütz</t>
  </si>
  <si>
    <t>III-N06a Hüftumschwung rw. i. d. Stütz (in LK 4)</t>
  </si>
  <si>
    <t>III-N07 Hüftumschwung vw. i. d. Stütz</t>
  </si>
  <si>
    <t>III-N07a Hüftumschwung vw. i. d. Stütz (in LK 4)</t>
  </si>
  <si>
    <t>III-N12 Aufschwung i. d. Stütz</t>
  </si>
  <si>
    <t>III-N12 Riesenfelgaufschwung i. d. Stütz</t>
  </si>
  <si>
    <t>III-N15 Vorschw. i. Hang rl.1/2 Dr. i. d. Hang</t>
  </si>
  <si>
    <t>III-N15 Vorschw. i. Hang rl.1/2 Dr. i. d. Stütz</t>
  </si>
  <si>
    <t>III-N16 Ellgriffstemme i.d. St.</t>
  </si>
  <si>
    <t>IV-N09 Hocke</t>
  </si>
  <si>
    <t>IV-N09 Bücke</t>
  </si>
  <si>
    <t>IV-N09 Grätsche</t>
  </si>
  <si>
    <t>I-T01 Sprung in den Kipp- oder Winkelhang</t>
  </si>
  <si>
    <t>I-T03 Rücks. i. Stütz min. 45° über waagrecht</t>
  </si>
  <si>
    <t>I-T04 Rücks. i. Langhang min. waagrecht</t>
  </si>
  <si>
    <t>I-T05 Umspr. i. d. Ellgriff (m. b. Händen gleichzeitig)</t>
  </si>
  <si>
    <t>I-T07 Vorschwung, 1/2 LAD m. Umgreifen z. Ristgriff</t>
  </si>
  <si>
    <t>I-T08 Umgreifen v. Kammgriff z. Zwiegriff</t>
  </si>
  <si>
    <t>I-T08 Umgreifen v. Ristgriff z. Zwiegriff</t>
  </si>
  <si>
    <t>I-T09 Umgreifen v. Zwiegriff z. Kammgriff</t>
  </si>
  <si>
    <t>I-T08 Umgreifen v. Zwiegriff z. Ristgriff</t>
  </si>
  <si>
    <t>III-T06 Hüftaufschwung</t>
  </si>
  <si>
    <t>III-T08 Felgabschw. z. Langhang</t>
  </si>
  <si>
    <t>III-T10 Freier Felgabschwung geb. z. Hang</t>
  </si>
  <si>
    <t>IV-T08 Felgabhechten</t>
  </si>
  <si>
    <t>IV-T08 Felgabgrätschen</t>
  </si>
  <si>
    <t>VE-01 Vorschwung</t>
  </si>
  <si>
    <t>VE-02 Rückschwung bis 45°</t>
  </si>
  <si>
    <t>VE-03 Vorschweben</t>
  </si>
  <si>
    <t>VE-04 Rückpendeln in den Stand</t>
  </si>
  <si>
    <t>VE-05 a.d. Stütz senken rw. i.d. Kipphang</t>
  </si>
  <si>
    <t>III-N07 Hüftumschwung vw. i. d. Stütz m. gespr. Beinen</t>
  </si>
  <si>
    <t>III-N07b Hüftumschwung vw. i. d. Stütz m. gespr. Beinen (in LK 4)</t>
  </si>
  <si>
    <t>III-N06b Hüftumschwung rw. i. d. Stütz mit gespr. Beinen (in LK 4)</t>
  </si>
  <si>
    <t>III-N06 Hüftumschwung rw. i. d. Stütz mit gespr. Beinen</t>
  </si>
  <si>
    <t>III-N13</t>
  </si>
  <si>
    <t>III-N13a</t>
  </si>
  <si>
    <t>III-N13b</t>
  </si>
  <si>
    <t>III-N09 Felgabschwung m. 1/2 Dr. z. Vors.</t>
  </si>
  <si>
    <t>III-N09 Felgabschwung aufgegr. m. 1/2 Dr. z. Vors.</t>
  </si>
  <si>
    <t>III-N09 Felgabschwung aufgeb. m. 1/2 Dr. z. Vors.</t>
  </si>
  <si>
    <t>III-N11 Aufgrätschumschwung zum Handstand</t>
  </si>
  <si>
    <t>III-N11 Aufbückumschwung zum Handstand</t>
  </si>
  <si>
    <t>IV-N04 Salto rw. geh.</t>
  </si>
  <si>
    <t>IV-N04 Salto rw. geh. m. 1/2 Dr.</t>
  </si>
  <si>
    <t>IV-N06 Felgabschwung m. 1/2 Dr. min. Stangenh.</t>
  </si>
  <si>
    <t>IV-N06 Felgabschwung  m. Salto vw. min. Stangenh.</t>
  </si>
  <si>
    <t>IV-N06 Felgabschwung aufgegr. min. Stangenh.</t>
  </si>
  <si>
    <t>IV-N06 Felgabschwung aufgegr. m. 1/2 Dr. min. Stangenh.</t>
  </si>
  <si>
    <t>IV-N06 Felgabschwung aufgegr. m.  Salto vw. min. Stangenh.</t>
  </si>
  <si>
    <t>IV-N06 Felgabschwung aufgeb. min. Stangenh.</t>
  </si>
  <si>
    <t>IV-N06 Felgabschwung aufgeb. m. 1/2 Dr. min. Stangenh.</t>
  </si>
  <si>
    <t>IV-N06 Felgabschwung aufgeb. m.  Salto vw. min. Stangenh.</t>
  </si>
  <si>
    <t>I-043 Riesenumschw. rw. gespr. i. d. Kgr.</t>
  </si>
  <si>
    <t>I-073 Riesen rw. m. Einsch. b. Abschw. u. Aussch. i. d. Hdst. (Skoumal)</t>
  </si>
  <si>
    <t>I-020 Riesenumschwung vw. gespr.</t>
  </si>
  <si>
    <t>I-020 Riesenumschwung vw. gespr. m. 1/2 Dr.</t>
  </si>
  <si>
    <r>
      <t xml:space="preserve">I-074 Steinemann-Stemme 1/2 Dr. i. d. Stütz </t>
    </r>
    <r>
      <rPr>
        <b/>
        <sz val="10"/>
        <rFont val="Arial"/>
        <family val="2"/>
      </rPr>
      <t>(Ono)</t>
    </r>
  </si>
  <si>
    <r>
      <t xml:space="preserve">III-008 A. d. Hdst., Felge vw. d. d. Hdst. </t>
    </r>
    <r>
      <rPr>
        <b/>
        <sz val="10"/>
        <rFont val="Arial"/>
        <family val="2"/>
      </rPr>
      <t>(Weiler)</t>
    </r>
  </si>
  <si>
    <r>
      <t xml:space="preserve">III-032 Grätschumschwung vw. d. d. Hdst. </t>
    </r>
    <r>
      <rPr>
        <b/>
        <sz val="10"/>
        <rFont val="Arial"/>
        <family val="2"/>
      </rPr>
      <t>(Endo)</t>
    </r>
  </si>
  <si>
    <r>
      <t xml:space="preserve">III-080 a. d. Hang rl. Stemme vw. i. d. Stütz rl. </t>
    </r>
    <r>
      <rPr>
        <b/>
        <sz val="10"/>
        <rFont val="Arial"/>
        <family val="2"/>
      </rPr>
      <t>(Steinemann)</t>
    </r>
  </si>
  <si>
    <t>I-051 Riesenumschw. rw. 3/2 Dr. gespr. i. d. Kammgr.</t>
  </si>
  <si>
    <t>I-051 Riesenumschw. rw. 3/2 Dr. gespr. i. d. Mix-Ellgriff</t>
  </si>
  <si>
    <t>II-N06 Kippaufschwung, Überkehren i. d. Hang</t>
  </si>
  <si>
    <r>
      <t xml:space="preserve">I-045 Riesenumschw. rw. m. 1/1 Dr. gespr. </t>
    </r>
    <r>
      <rPr>
        <b/>
        <sz val="10"/>
        <rFont val="Arial"/>
        <family val="2"/>
      </rPr>
      <t>(Quast)</t>
    </r>
  </si>
  <si>
    <r>
      <t>I-027 Einarm. Riesenumschw. vw. m. 1/1 Dr. i. Ellgriff u. 1/1 Dr. i. d. Kgr.</t>
    </r>
    <r>
      <rPr>
        <b/>
        <sz val="10"/>
        <rFont val="Arial"/>
        <family val="2"/>
      </rPr>
      <t>(Zou Li Min)</t>
    </r>
  </si>
  <si>
    <r>
      <t xml:space="preserve">II-003 Stemme rw. u. Hecht gegr. m 1/2 Dr. i. d. H. </t>
    </r>
    <r>
      <rPr>
        <b/>
        <sz val="10"/>
        <rFont val="Arial"/>
        <family val="2"/>
      </rPr>
      <t>(Markelov)</t>
    </r>
  </si>
  <si>
    <r>
      <t xml:space="preserve">II-003 Stemme rw. u. Hecht gegr. m 1/2 Dr. u. 1/2 Dr. i. d. H. </t>
    </r>
    <r>
      <rPr>
        <b/>
        <sz val="10"/>
        <rFont val="Arial"/>
        <family val="2"/>
      </rPr>
      <t>(Principi)</t>
    </r>
  </si>
  <si>
    <r>
      <t>II-009 Markelov gestr.</t>
    </r>
    <r>
      <rPr>
        <b/>
        <sz val="10"/>
        <rFont val="Arial"/>
        <family val="2"/>
      </rPr>
      <t xml:space="preserve"> (Yamawaki)</t>
    </r>
  </si>
  <si>
    <r>
      <t xml:space="preserve">II-009 Markelov gestr. m. 1/2 Dr. </t>
    </r>
    <r>
      <rPr>
        <b/>
        <sz val="10"/>
        <rFont val="Arial"/>
        <family val="2"/>
      </rPr>
      <t>(Muñoz - Pozzo)</t>
    </r>
  </si>
  <si>
    <r>
      <t xml:space="preserve">II-015 Vorschwung u. Kontergrätsche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</si>
  <si>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>II-015 Vorschwung u. Kontergrätsche m. 1/2 Dr. i. d. Hang</t>
    </r>
    <r>
      <rPr>
        <b/>
        <sz val="10"/>
        <rFont val="Arial"/>
        <family val="2"/>
      </rPr>
      <t xml:space="preserve"> (Lynch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</si>
  <si>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II-015 Vorschwung u. Konterbücke m. 1/2 Dr. i. d. Hang </t>
    </r>
    <r>
      <rPr>
        <b/>
        <sz val="10"/>
        <rFont val="Arial"/>
        <family val="2"/>
      </rPr>
      <t>(Lynch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</si>
  <si>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r>
      <t xml:space="preserve">II-021 Vorschwung u.Konterbücke i. d. Hang. m.1/2 Dreh. </t>
    </r>
    <r>
      <rPr>
        <b/>
        <sz val="10"/>
        <rFont val="Arial"/>
        <family val="2"/>
      </rPr>
      <t>(Samiloglu)</t>
    </r>
  </si>
  <si>
    <r>
      <t xml:space="preserve">II-039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</si>
  <si>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 xml:space="preserve">II-039 Rücksch. u. Salto vw. gegr.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</si>
  <si>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II-039 a .d. Ellhang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</si>
  <si>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>II-039 a .d. Ellhang Rücksch. u. Salto vw. gegr. i. d. Hang</t>
    </r>
    <r>
      <rPr>
        <b/>
        <sz val="10"/>
        <rFont val="Arial"/>
        <family val="2"/>
      </rPr>
      <t xml:space="preserve"> 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</si>
  <si>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t>III-033 Bückumschwung  vw. d. d. Hdst. (Endo geb)</t>
  </si>
  <si>
    <r>
      <t>III-038 Grätschumschwung  gegr. d .d. Hdst.</t>
    </r>
    <r>
      <rPr>
        <b/>
        <sz val="10"/>
        <rFont val="Arial"/>
        <family val="2"/>
      </rPr>
      <t xml:space="preserve"> (Stalder)</t>
    </r>
  </si>
  <si>
    <t>III-104 Bückumschwung vw.m. Rückgr. d. d. Handst.</t>
  </si>
  <si>
    <r>
      <t xml:space="preserve">II-015 Vorschwung u. Konterbücke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</si>
  <si>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t>II-021 Vorschwung u.Konterbücke i. d. Hang</t>
  </si>
  <si>
    <t>II-051 Tschechenriesenumschw. vw., Rückgrätschen i.d. Hang</t>
  </si>
  <si>
    <r>
      <t xml:space="preserve">II-057 Vorschw. u. Salto rw. gegr. m. 1/2 Dr. i. d. Hang </t>
    </r>
    <r>
      <rPr>
        <b/>
        <sz val="10"/>
        <rFont val="Arial"/>
        <family val="2"/>
      </rPr>
      <t>(Deltchev)</t>
    </r>
  </si>
  <si>
    <r>
      <t xml:space="preserve">III-063 Bückumschw. rl. vw. d. d. Handstand </t>
    </r>
    <r>
      <rPr>
        <b/>
        <sz val="10"/>
        <rFont val="Arial"/>
        <family val="2"/>
      </rPr>
      <t>(Adler)</t>
    </r>
  </si>
  <si>
    <r>
      <t xml:space="preserve">III-087 Steinemannstemme m. Rückbücken i. d. Handstand </t>
    </r>
    <r>
      <rPr>
        <b/>
        <sz val="10"/>
        <rFont val="Arial"/>
        <family val="2"/>
      </rPr>
      <t>(Köste)</t>
    </r>
  </si>
  <si>
    <t>III-099 Endo m. Ellgriff d. d. Hdst.</t>
  </si>
  <si>
    <r>
      <t xml:space="preserve">III-105 Bückumschw. vw. m. Rückgr. m. 1/2 Dr. d. d. Handst. </t>
    </r>
    <r>
      <rPr>
        <b/>
        <sz val="10"/>
        <rFont val="Arial"/>
        <family val="2"/>
      </rPr>
      <t>(Carballo)</t>
    </r>
  </si>
  <si>
    <r>
      <t xml:space="preserve">IV-033 Doppelsalto rw. geh. m. 1/1 Dreh. </t>
    </r>
    <r>
      <rPr>
        <b/>
        <sz val="10"/>
        <rFont val="Arial"/>
        <family val="2"/>
      </rPr>
      <t>(Tsukahara)</t>
    </r>
  </si>
  <si>
    <t>III-015 Moy m. gestr. Beinen i. d. Stütz</t>
  </si>
  <si>
    <t>III-015 Moy m. gestr. Beinen i. d. Stütz o. Lösen d. Hände</t>
  </si>
  <si>
    <t>III-021 Riesenfelge i. d. Hdst.(Kenmotsu) a. 1 Holm</t>
  </si>
  <si>
    <t>III-021 Riesenfelge i. d. Hdst.(Kenmotsu) mit 1/4 Dr.</t>
  </si>
  <si>
    <t>III-021 Riesenfelge i. d. Hdst.(Kenmotsu) mit 1/2 Dr.</t>
  </si>
  <si>
    <t>III-021 Riesenfelge i. d. Hdst.(Kenmotsu) mit 1/2 Dr. a. 1 Holm</t>
  </si>
  <si>
    <t>III-021 Riesenfelge mit Einschultern i. d. Hdst. (Wells) a. 1 Holm</t>
  </si>
  <si>
    <t>III-021 Riesenfelge mit Einschultern i. d. Hdst. (Wells)mit 1/4 Dr.</t>
  </si>
  <si>
    <t>III-021 Riesenfelge mit Einschultern i. d. Hdst. (Wells)mit 1/2 Dr.</t>
  </si>
  <si>
    <t>III-021 Riesenfelge mit Einschultern i. d. Hdst. (Wells)mit 1/2 Dr. a. 1 Holm</t>
  </si>
  <si>
    <t>III-075 Schwebekippe rw. i. d. Handst.</t>
  </si>
  <si>
    <t>III-087 Schwebekippe a. 1 Holm d. d. Winkelsst. i. d. Handst.</t>
  </si>
  <si>
    <t>III-099 Felge m. 1/2 Dr. i. d. Oberarmhang</t>
  </si>
  <si>
    <t>IV-021 Salto rw. geb. m. 1/1 Dr.</t>
  </si>
  <si>
    <t>IV-021 Salto rw. geb. m. 3/2 Dr.</t>
  </si>
  <si>
    <t>IV-021 Salto rw. gestr. m. 1/1 Dr.</t>
  </si>
  <si>
    <t>IV-021 Salto rw. gestr. m. 3/2 Dr.</t>
  </si>
  <si>
    <t>IV-033 Doppelsalto rw. geh.</t>
  </si>
  <si>
    <t>IV-045 A. d. Hang a. Holmenende Doppelsalto rw. geh.</t>
  </si>
  <si>
    <t>I-001 Stemme vw. i.d. Stütz</t>
  </si>
  <si>
    <t>I-007 Stemme vw. m 1/4 Dr. i. d. Hang a. 1 Holm</t>
  </si>
  <si>
    <t>I-061 Stemme rw. Vorgrätschen i.d. Stütz mit gebeugten Armen</t>
  </si>
  <si>
    <t>I-061Stemme rw. Vorflanken i.d. Stütz mit gebeugten Armen</t>
  </si>
  <si>
    <t>II-001 Aufschwingen i. d. Handstand a. 2 Holmen (2s)</t>
  </si>
  <si>
    <t>II-001 Aufschwingen i. d. Handstand a. 1 Holm (2s)</t>
  </si>
  <si>
    <t>II-007 Winkelstütz a. 2 Holmen (2s)</t>
  </si>
  <si>
    <t>II-007 Winkelstütz a. 1 Holm (2s)</t>
  </si>
  <si>
    <t>II-013 Rückgrätschen i. d. Stütz</t>
  </si>
  <si>
    <t>II-019 Vorgrätschen i.d. Stütz</t>
  </si>
  <si>
    <t>II-019 Vorgrätschen i.d. Winkelstütz (2s)</t>
  </si>
  <si>
    <t>II-073 aus dem Handstand Healy zum Oberarmhang</t>
  </si>
  <si>
    <t>II-073</t>
  </si>
  <si>
    <t>II-073 aus dem Handstand a. 1 Holm Healy zum Oberarmhang</t>
  </si>
  <si>
    <t>II-091 Aufschwingen m. 1/2 Dr. vw. i. d. Hdst.</t>
  </si>
  <si>
    <t>II-091 Aufschwingen m. 1/2 Dr. vw. i. d. Hdst. (2s)</t>
  </si>
  <si>
    <t>II-091 Handst., 1/2 Dr. vw. i. d. Hdst.</t>
  </si>
  <si>
    <t>II-091 Handst., 1/2 Dr. vw. i. d. Hdst. (2s)</t>
  </si>
  <si>
    <t>II-091 Aufschwingen m. 1/2 Dr. rw. i. d. Hdst..</t>
  </si>
  <si>
    <t>II-091 Aufschwingen m. 1/2 Dr. rw. i. d. Hdst..(2s)</t>
  </si>
  <si>
    <t>II-091 Handst., 1/2 Dr. rw. i. d. Hdst..</t>
  </si>
  <si>
    <t>II-091 Handst., 1/2 Dr. rw. i. d. Hdst..(2s)</t>
  </si>
  <si>
    <t>III-115 A.d. Stütz Felge m. Wandern i. d. Hang</t>
  </si>
  <si>
    <t>III-115 A.d. Stand Felge m. Wandern i. d. Hang</t>
  </si>
  <si>
    <t>I-002 Stemme vw. u. Rückgrätschen z. Handst.</t>
  </si>
  <si>
    <r>
      <t>I-008 A. d. Oberarmhang Rolle rw. m. 1/2 Dr. z. Oberarnghang (</t>
    </r>
    <r>
      <rPr>
        <b/>
        <sz val="10"/>
        <rFont val="Arial"/>
        <family val="2"/>
      </rPr>
      <t>Watanabe</t>
    </r>
    <r>
      <rPr>
        <sz val="10"/>
        <rFont val="Arial"/>
        <family val="2"/>
      </rPr>
      <t>)</t>
    </r>
  </si>
  <si>
    <t>I-008 A. d. Oberarmhang Stemme vw. m. Kato-Sprung i. d. Stütz</t>
  </si>
  <si>
    <t>I-014 Rolle rw. z. Hdst. m. gestr. Armen</t>
  </si>
  <si>
    <t>I-020 A. d. Oberarmhang Salto rw. m. Übergr. i. d. Oberarmhang</t>
  </si>
  <si>
    <t>I-038 Stemme rw. z. Handst.</t>
  </si>
  <si>
    <t>I-038 Stemme rw. z. Handst. m. 1/2 Dreh.</t>
  </si>
  <si>
    <t>I-044Stemme rw. m. 1/2 Dr. u. Rückgr. i. d. Oberarmhang</t>
  </si>
  <si>
    <t>I-050 Stemme rw. m. 1/2 Dr. i. d. Stütz</t>
  </si>
  <si>
    <t>I-062 Stemme rw. Vorgr. zum Stütz m. gestr. Armen</t>
  </si>
  <si>
    <t>I-062 Stemme rw. Vorflanken zum Stütz m. gestr. Armen</t>
  </si>
  <si>
    <r>
      <t>II-002 A. d. Beugestütz, Stemme vw. u. 1/2 Dreh.gespr. i. d. Stütz (</t>
    </r>
    <r>
      <rPr>
        <b/>
        <sz val="10"/>
        <rFont val="Arial"/>
        <family val="2"/>
      </rPr>
      <t>Kato</t>
    </r>
    <r>
      <rPr>
        <sz val="10"/>
        <rFont val="Arial"/>
        <family val="2"/>
      </rPr>
      <t>)</t>
    </r>
  </si>
  <si>
    <t>II-008 Heben i. d. Handst. (2s) m. gestr. Armen u. geb. Hüfte auf 2 Holmen, auch gegr.</t>
  </si>
  <si>
    <t>II-008 Heben i. d. Handst. (2s) m.geb. Armen u. gestr. Hüfte  auf  2 Holmen, auch gegr.</t>
  </si>
  <si>
    <t>II-008 Heben i. d. Handst. (2s) m. gestr. Armen u. geb. Hüfte auf 1 Holm, auch gegr.</t>
  </si>
  <si>
    <t>II-008 Heben i. d. Handst. (2s) m.geb. Armen u. gestr. Hüfte  auf 1 Holm, auch gegr.</t>
  </si>
  <si>
    <t>II-014 Rückgrätschen i. d. Handstand</t>
  </si>
  <si>
    <r>
      <t>II-032 Vorschwung vw. m. 1/1 Dr. i. d. Oberarmhang (</t>
    </r>
    <r>
      <rPr>
        <b/>
        <sz val="10"/>
        <rFont val="Arial"/>
        <family val="2"/>
      </rPr>
      <t>Carminucci</t>
    </r>
    <r>
      <rPr>
        <sz val="10"/>
        <rFont val="Arial"/>
        <family val="2"/>
      </rPr>
      <t>)</t>
    </r>
  </si>
  <si>
    <r>
      <t>II-038 Vorschwung i. d. Handstand, Umspringen i. d. Stütz (</t>
    </r>
    <r>
      <rPr>
        <b/>
        <sz val="10"/>
        <rFont val="Arial"/>
        <family val="2"/>
      </rPr>
      <t>Carballo</t>
    </r>
    <r>
      <rPr>
        <sz val="10"/>
        <rFont val="Arial"/>
        <family val="2"/>
      </rPr>
      <t>)</t>
    </r>
  </si>
  <si>
    <t>II-056 Handstand m. 1/4 Dr. u. Abschwingen m. 1/4 Dr. i. d. Stütz</t>
  </si>
  <si>
    <t>II-062 Stützkehre rw. i.d. Stütz</t>
  </si>
  <si>
    <t>II-074 n. Schwungelement (min. B) z. Handst. a. 1 Holm Healy zum Oberarmhang</t>
  </si>
  <si>
    <t>II-086 A. d. Hdst. a. 1 Holm 1/2 Dr. vw. i. d. Handst.</t>
  </si>
  <si>
    <t>II-086 A. d. Hdst. a. 1 Holm 3/4 Dr. vw. i. d. Handst.</t>
  </si>
  <si>
    <t>II-086 A. d. Hdst. a. 1 Holm 1/2 Dr. rw. i. d. Handst.</t>
  </si>
  <si>
    <t>II-086 A. d. Hdst. a. 1 Holm 3/4 Dr. rw. i. d. Handst.</t>
  </si>
  <si>
    <t>II-086</t>
  </si>
  <si>
    <t>II-092 A. d. Aufschwung 1/1 Dr. i. d. Handst. a. 2 Holmen</t>
  </si>
  <si>
    <t>II-092 A. d. Handst. 1/1 Dr. i. d. Handst. a. 2 Holmen</t>
  </si>
  <si>
    <t>II-104* 5/4 Salto vw. geh. i. d. Oberarmhang</t>
  </si>
  <si>
    <t>II-104* 5/4 Salto vw. geb. i. d. Oberarmhang</t>
  </si>
  <si>
    <t>II-104*</t>
  </si>
  <si>
    <r>
      <t>III-092 Schwebekippe a. 1 H. d. d. Spitzwinkelst. gespr. m. 1/2 Dr. z. a. Holm (</t>
    </r>
    <r>
      <rPr>
        <b/>
        <sz val="10"/>
        <rFont val="Arial"/>
        <family val="2"/>
      </rPr>
      <t>Li Donghua</t>
    </r>
    <r>
      <rPr>
        <sz val="10"/>
        <rFont val="Arial"/>
        <family val="2"/>
      </rPr>
      <t>)</t>
    </r>
  </si>
  <si>
    <t>III-122*</t>
  </si>
  <si>
    <r>
      <t>III-122* Felfe rw.mit Salto geh. und 1/2 Dreh. i. d. Oberarmhang (</t>
    </r>
    <r>
      <rPr>
        <b/>
        <sz val="10"/>
        <color rgb="FFFF0000"/>
        <rFont val="Arial"/>
        <family val="2"/>
      </rPr>
      <t>Gagnon</t>
    </r>
    <r>
      <rPr>
        <sz val="10"/>
        <color rgb="FFFF0000"/>
        <rFont val="Arial"/>
        <family val="2"/>
      </rPr>
      <t>)</t>
    </r>
  </si>
  <si>
    <t>IV-008 Salto vw. geh. o. geb. mit 1/1 Dreh.</t>
  </si>
  <si>
    <t>IV-008</t>
  </si>
  <si>
    <r>
      <t>I-003 Stemme vw. u. Rückgrätschen i. d. Hang (</t>
    </r>
    <r>
      <rPr>
        <b/>
        <sz val="10"/>
        <rFont val="Arial"/>
        <family val="2"/>
      </rPr>
      <t>Muntean</t>
    </r>
    <r>
      <rPr>
        <sz val="10"/>
        <rFont val="Arial"/>
        <family val="2"/>
      </rPr>
      <t>)</t>
    </r>
  </si>
  <si>
    <r>
      <t>I-015 Stemme vw. m. 1⁄4 Dr. i. d. Handstand seitwärts a. 1 Holm (</t>
    </r>
    <r>
      <rPr>
        <b/>
        <sz val="10"/>
        <rFont val="Arial"/>
        <family val="2"/>
      </rPr>
      <t>Kovtun</t>
    </r>
    <r>
      <rPr>
        <sz val="10"/>
        <rFont val="Arial"/>
        <family val="2"/>
      </rPr>
      <t>)</t>
    </r>
  </si>
  <si>
    <t>I-021 Rolle rw. m. Übergr. i. d. Stütz</t>
  </si>
  <si>
    <t>I-039 Stemme rw. m gespr. 1/2 Dr. i. d. Handstand</t>
  </si>
  <si>
    <t>I-045 Stemme rw. m. 1/2 Dr. u. Rückgrätschen i. d. Stütz</t>
  </si>
  <si>
    <t>I-051*</t>
  </si>
  <si>
    <t>II-003 Stützkehre vw. i. d. Handst.</t>
  </si>
  <si>
    <t>II-003 Stützkehre vw. i. d. Handst. a. 1 Holm</t>
  </si>
  <si>
    <r>
      <t>I-051* Stemme rw. m. 5/4 Salto vw. geh. i. d. Oberarmhang (</t>
    </r>
    <r>
      <rPr>
        <b/>
        <sz val="10"/>
        <color rgb="FFFF0000"/>
        <rFont val="Arial"/>
        <family val="2"/>
      </rPr>
      <t>Yamawaki</t>
    </r>
    <r>
      <rPr>
        <sz val="10"/>
        <color rgb="FFFF0000"/>
        <rFont val="Arial"/>
        <family val="2"/>
      </rPr>
      <t>)</t>
    </r>
  </si>
  <si>
    <r>
      <t>I-051* Stemme rw. m. 5/4 Salto vw. geb. i. d. Oberarmhang (</t>
    </r>
    <r>
      <rPr>
        <b/>
        <sz val="10"/>
        <color rgb="FFFF0000"/>
        <rFont val="Arial"/>
        <family val="2"/>
      </rPr>
      <t>Yamawaki</t>
    </r>
    <r>
      <rPr>
        <sz val="10"/>
        <color rgb="FFFF0000"/>
        <rFont val="Arial"/>
        <family val="2"/>
      </rPr>
      <t>)</t>
    </r>
  </si>
  <si>
    <r>
      <t>II-009 Diamidov m. 1/2 Dr. a. d. Oberarme (</t>
    </r>
    <r>
      <rPr>
        <b/>
        <sz val="10"/>
        <rFont val="Arial"/>
        <family val="2"/>
      </rPr>
      <t>Salazar</t>
    </r>
    <r>
      <rPr>
        <sz val="10"/>
        <rFont val="Arial"/>
        <family val="2"/>
      </rPr>
      <t>)</t>
    </r>
  </si>
  <si>
    <r>
      <t>II-015 A. d. Beugest. Vorschw. m. Rückgr. direkt z. Hang (</t>
    </r>
    <r>
      <rPr>
        <b/>
        <sz val="10"/>
        <rFont val="Arial"/>
        <family val="2"/>
      </rPr>
      <t>Babos</t>
    </r>
    <r>
      <rPr>
        <sz val="10"/>
        <rFont val="Arial"/>
        <family val="2"/>
      </rPr>
      <t>)</t>
    </r>
  </si>
  <si>
    <r>
      <t>II-027 Vorschw. m. 1/1 Dr. a. 1 Arm i. d. Handst. (</t>
    </r>
    <r>
      <rPr>
        <b/>
        <sz val="10"/>
        <rFont val="Arial"/>
        <family val="2"/>
      </rPr>
      <t>Diamidov</t>
    </r>
    <r>
      <rPr>
        <sz val="10"/>
        <rFont val="Arial"/>
        <family val="2"/>
      </rPr>
      <t>)</t>
    </r>
  </si>
  <si>
    <t>II-033 3/4 Diamidov - 1/4 Healy i. d. Stütz</t>
  </si>
  <si>
    <t>II-039 Salto rw. i. d. Handst. a. 2 Holmen</t>
  </si>
  <si>
    <t>II-039 Salto rw. i. d. Handst. a. 1 Holm</t>
  </si>
  <si>
    <r>
      <t>II-033 3/4 Diamidov - 3/4 Healy i. d.Oberarmhang (</t>
    </r>
    <r>
      <rPr>
        <b/>
        <sz val="10"/>
        <rFont val="Arial"/>
        <family val="2"/>
      </rPr>
      <t>Makuts</t>
    </r>
    <r>
      <rPr>
        <sz val="10"/>
        <rFont val="Arial"/>
        <family val="2"/>
      </rPr>
      <t>)</t>
    </r>
  </si>
  <si>
    <r>
      <t>II-045* Salto rw. m. 1/2 Dr. i. d. Obermarmhang (</t>
    </r>
    <r>
      <rPr>
        <b/>
        <sz val="10"/>
        <color rgb="FFFF0000"/>
        <rFont val="Arial"/>
        <family val="2"/>
      </rPr>
      <t>Toumilovich</t>
    </r>
    <r>
      <rPr>
        <sz val="10"/>
        <color rgb="FFFF0000"/>
        <rFont val="Arial"/>
        <family val="2"/>
      </rPr>
      <t>)</t>
    </r>
  </si>
  <si>
    <r>
      <t>II-057 Handst. m. 3/4 Dr. u. Abschw. m. 1/4 Dr. i. d. Stütz (</t>
    </r>
    <r>
      <rPr>
        <b/>
        <sz val="10"/>
        <rFont val="Arial"/>
        <family val="2"/>
      </rPr>
      <t>Brändström</t>
    </r>
    <r>
      <rPr>
        <sz val="10"/>
        <rFont val="Arial"/>
        <family val="2"/>
      </rPr>
      <t>)</t>
    </r>
  </si>
  <si>
    <r>
      <t>II-063 Stützkehre rw. d. d. Handst. i. d. Stütz (</t>
    </r>
    <r>
      <rPr>
        <b/>
        <sz val="10"/>
        <rFont val="Arial"/>
        <family val="2"/>
      </rPr>
      <t>Novikov</t>
    </r>
    <r>
      <rPr>
        <sz val="10"/>
        <rFont val="Arial"/>
        <family val="2"/>
      </rPr>
      <t>)</t>
    </r>
  </si>
  <si>
    <t>II-069 Stützkehre rw. m.  Rückgr. i. d. Stütz</t>
  </si>
  <si>
    <t>II-081 Rücksch. m. gespr. 1/2 Dr. i.d. Hdst.</t>
  </si>
  <si>
    <r>
      <t>II-075 A. d. Handst. Healy zum Stütz (</t>
    </r>
    <r>
      <rPr>
        <b/>
        <sz val="10"/>
        <rFont val="Arial"/>
        <family val="2"/>
      </rPr>
      <t>Healy</t>
    </r>
    <r>
      <rPr>
        <sz val="10"/>
        <rFont val="Arial"/>
        <family val="2"/>
      </rPr>
      <t>)</t>
    </r>
  </si>
  <si>
    <r>
      <t>II-075 A. d. Handst. a.1 Holm Healy zum Stütz (</t>
    </r>
    <r>
      <rPr>
        <b/>
        <sz val="10"/>
        <rFont val="Arial"/>
        <family val="2"/>
      </rPr>
      <t>Healy</t>
    </r>
    <r>
      <rPr>
        <sz val="10"/>
        <rFont val="Arial"/>
        <family val="2"/>
      </rPr>
      <t>)</t>
    </r>
  </si>
  <si>
    <t>II-099 A. d. Handst. m. gedr. Griff Einkugeln i. d. Stütz</t>
  </si>
  <si>
    <r>
      <t>II-099 A. d. Handst. Salto vw. i. d. Stütz (</t>
    </r>
    <r>
      <rPr>
        <b/>
        <sz val="10"/>
        <rFont val="Arial"/>
        <family val="2"/>
      </rPr>
      <t>Carballo 2</t>
    </r>
    <r>
      <rPr>
        <sz val="10"/>
        <rFont val="Arial"/>
        <family val="2"/>
      </rPr>
      <t>)</t>
    </r>
  </si>
  <si>
    <t>II-105 Salto vw. i. d. Stütz</t>
  </si>
  <si>
    <r>
      <t>II-111 5/4 Salto vorwärts gebückt zum Langhang (</t>
    </r>
    <r>
      <rPr>
        <b/>
        <sz val="10"/>
        <rFont val="Arial"/>
        <family val="2"/>
      </rPr>
      <t>Juarez 2</t>
    </r>
    <r>
      <rPr>
        <sz val="10"/>
        <rFont val="Arial"/>
        <family val="2"/>
      </rPr>
      <t>)</t>
    </r>
  </si>
  <si>
    <t>II-117* 5/4 Salto vw. gestr. i.d. Oberarmhang</t>
  </si>
  <si>
    <t>II-117*</t>
  </si>
  <si>
    <r>
      <t>III-003 Vorschw. i. Langh. m. Rückgrät. u. Wiederf. m gestr. Körper i. d. Oberarmh. (</t>
    </r>
    <r>
      <rPr>
        <b/>
        <sz val="10"/>
        <rFont val="Arial"/>
        <family val="2"/>
      </rPr>
      <t>Alsadi</t>
    </r>
    <r>
      <rPr>
        <sz val="10"/>
        <rFont val="Arial"/>
        <family val="2"/>
      </rPr>
      <t>)</t>
    </r>
  </si>
  <si>
    <r>
      <t>III-009 Moy geb. m. 1/1 Dr. i. d. Oberarmhang (</t>
    </r>
    <r>
      <rPr>
        <b/>
        <sz val="10"/>
        <rFont val="Arial"/>
        <family val="2"/>
      </rPr>
      <t>Nolet</t>
    </r>
    <r>
      <rPr>
        <sz val="10"/>
        <rFont val="Arial"/>
        <family val="2"/>
      </rPr>
      <t>)</t>
    </r>
  </si>
  <si>
    <r>
      <t>III-021 Riesenfelge i. d. Hdst.(</t>
    </r>
    <r>
      <rPr>
        <b/>
        <sz val="10"/>
        <rFont val="Arial"/>
        <family val="2"/>
      </rPr>
      <t>Kenmotsu</t>
    </r>
    <r>
      <rPr>
        <sz val="10"/>
        <rFont val="Arial"/>
        <family val="2"/>
      </rPr>
      <t>)</t>
    </r>
  </si>
  <si>
    <r>
      <t>III-021 Riesenfelge mit Einschultern i. d. Hdst. (</t>
    </r>
    <r>
      <rPr>
        <b/>
        <sz val="10"/>
        <rFont val="Arial"/>
        <family val="2"/>
      </rPr>
      <t>Wells</t>
    </r>
    <r>
      <rPr>
        <sz val="10"/>
        <rFont val="Arial"/>
        <family val="2"/>
      </rPr>
      <t>)</t>
    </r>
  </si>
  <si>
    <r>
      <t>III-039 Riesenumschwung rw. m. 1/2 Dr. i. d. Oberarmhang (</t>
    </r>
    <r>
      <rPr>
        <b/>
        <sz val="10"/>
        <rFont val="Arial"/>
        <family val="2"/>
      </rPr>
      <t>Gushiken</t>
    </r>
    <r>
      <rPr>
        <sz val="10"/>
        <rFont val="Arial"/>
        <family val="2"/>
      </rPr>
      <t>)</t>
    </r>
  </si>
  <si>
    <t>III-069</t>
  </si>
  <si>
    <r>
      <t>III-069 Riesenumschw. rw. u. Salto m. 1/2 Dr. i. d. Hang a. Holmenende (</t>
    </r>
    <r>
      <rPr>
        <b/>
        <sz val="10"/>
        <rFont val="Arial"/>
        <family val="2"/>
      </rPr>
      <t>Chartrand</t>
    </r>
    <r>
      <rPr>
        <sz val="10"/>
        <rFont val="Arial"/>
        <family val="2"/>
      </rPr>
      <t>)</t>
    </r>
  </si>
  <si>
    <r>
      <t>III-081 Schwebekippe mit Rückgrätschen zum Langhang (</t>
    </r>
    <r>
      <rPr>
        <b/>
        <sz val="10"/>
        <rFont val="Arial"/>
        <family val="2"/>
      </rPr>
      <t>Okubo</t>
    </r>
    <r>
      <rPr>
        <sz val="10"/>
        <rFont val="Arial"/>
        <family val="2"/>
      </rPr>
      <t>)</t>
    </r>
  </si>
  <si>
    <t>III-105 Schwabenkippe(Unterschwung) m. 1/2 Dr. i. d. Stütz</t>
  </si>
  <si>
    <r>
      <t>III-111 Schwabenkippe (Unterschwung) m. Rückgr. i. d. Hdst. (</t>
    </r>
    <r>
      <rPr>
        <b/>
        <sz val="10"/>
        <rFont val="Arial"/>
        <family val="2"/>
      </rPr>
      <t>Arican</t>
    </r>
    <r>
      <rPr>
        <sz val="10"/>
        <rFont val="Arial"/>
        <family val="2"/>
      </rPr>
      <t>)</t>
    </r>
  </si>
  <si>
    <t>III-117 A. d. Stütz Felge m. Vorgr. i. d. Stütz</t>
  </si>
  <si>
    <t>III-117 A. d. Stand Felge m. Vorgr. i. d. Stütz</t>
  </si>
  <si>
    <r>
      <t>III-123* Felge m. Salto rw. geh. u. 1/2 Dr. z. Oberarmhang (</t>
    </r>
    <r>
      <rPr>
        <b/>
        <sz val="10"/>
        <color rgb="FFFF0000"/>
        <rFont val="Arial"/>
        <family val="2"/>
      </rPr>
      <t>Gagnon 2</t>
    </r>
    <r>
      <rPr>
        <sz val="10"/>
        <color rgb="FFFF0000"/>
        <rFont val="Arial"/>
        <family val="2"/>
      </rPr>
      <t>)</t>
    </r>
  </si>
  <si>
    <t>IV-009 Salto vw. geb. m. 3/2 Dr.</t>
  </si>
  <si>
    <t>IV-009 Salto vw. gestr. m. 3/2 Dr.</t>
  </si>
  <si>
    <t xml:space="preserve">IV-015 Doppelsalto vw. geh. v. Holmenende </t>
  </si>
  <si>
    <t>IV-032 A. d. Stütz Doppelsalto rw. geh. v. Holmenende</t>
  </si>
  <si>
    <r>
      <t xml:space="preserve">232 Dragulescu geb. </t>
    </r>
    <r>
      <rPr>
        <b/>
        <sz val="10"/>
        <rFont val="Arial"/>
        <family val="2"/>
      </rPr>
      <t>(Ri Se Gwang 2)</t>
    </r>
  </si>
  <si>
    <t>401 Yurchenko geh. m. 1/1 Dr.</t>
  </si>
  <si>
    <t>402 Yurchenko geh. m. 3/2 Dr.</t>
  </si>
  <si>
    <t>403 Yurchenko geh. m. 2/1 Dr.</t>
  </si>
  <si>
    <t>404 Yurchenko gestr. m. 1/1 Dr.</t>
  </si>
  <si>
    <t>405 Yurchenko gestr. m. 3/2 Dr.</t>
  </si>
  <si>
    <t>406 Yurchenko gestr. m. 2/1 Dr.</t>
  </si>
  <si>
    <r>
      <t xml:space="preserve">407 Yurchenko gestr. m. 5/2 Dr. </t>
    </r>
    <r>
      <rPr>
        <b/>
        <sz val="10"/>
        <rFont val="Arial"/>
        <family val="2"/>
      </rPr>
      <t>(Shewfelt)</t>
    </r>
  </si>
  <si>
    <r>
      <t xml:space="preserve">408 Yurchenko gestr. m. 3/1 Dr. </t>
    </r>
    <r>
      <rPr>
        <b/>
        <sz val="10"/>
        <rFont val="Arial"/>
        <family val="2"/>
      </rPr>
      <t>(Shirai - KIM Hee Hoon)</t>
    </r>
  </si>
  <si>
    <r>
      <t xml:space="preserve">409 Yurchenko gestr. m. 7/2 Dr. </t>
    </r>
    <r>
      <rPr>
        <b/>
        <sz val="10"/>
        <rFont val="Arial"/>
        <family val="2"/>
      </rPr>
      <t>(Shirai 2)</t>
    </r>
  </si>
  <si>
    <t>413 Rondat, 1/2 Dr. u. Überschlag vw. u. Salto vw. geh. m. 1/2 Dr.</t>
  </si>
  <si>
    <r>
      <t xml:space="preserve">414 Rondat, 1/2 Dr. u. Überschlag vw. u. salto vw. geb. m. 1/2 Dr. </t>
    </r>
    <r>
      <rPr>
        <b/>
        <sz val="10"/>
        <rFont val="Arial"/>
        <family val="2"/>
      </rPr>
      <t>(Nemov)</t>
    </r>
  </si>
  <si>
    <r>
      <t xml:space="preserve">415 Rondat, 1/2 Dr. u. Überschlag vw. u. salto vw. gestr. m. 1/2 Dr. </t>
    </r>
    <r>
      <rPr>
        <b/>
        <sz val="10"/>
        <rFont val="Arial"/>
        <family val="2"/>
      </rPr>
      <t>(Hutcheon)</t>
    </r>
  </si>
  <si>
    <t>416 Rondat, 1/2 Dr. u. Überschlag vw. u. salto vw. gestr. m. 1/1 Dr.</t>
  </si>
  <si>
    <t>417 Rondat, 1/2 Dr. u. Überschlag vw. u. salto vw. gestr. m. 3/2 Dr.</t>
  </si>
  <si>
    <t>419 Rondat, 1/2 Dr. u. Überschlag vw. u. salto vw. gestr. m. 2/1 Dr.</t>
  </si>
  <si>
    <r>
      <t xml:space="preserve">420 Rondat, 1/2 Dr. u. Überschlag vw. u. salto vw. gestr. m. 5/2 Dr. </t>
    </r>
    <r>
      <rPr>
        <b/>
        <sz val="10"/>
        <rFont val="Arial"/>
        <family val="2"/>
      </rPr>
      <t>(Li Xiao Peng)</t>
    </r>
  </si>
  <si>
    <t>EG V: Rondatsprünge mit oder ohne Salto und alle Doppelsalto vw. o. rw.</t>
  </si>
  <si>
    <t>501 Rondat u. Überschlag rw.</t>
  </si>
  <si>
    <t>502 Rondat u. Überschlag rw. mit 1/2 Dr.</t>
  </si>
  <si>
    <t>503 Rondat u. Überschlag rw. mit 1/1 Dr.</t>
  </si>
  <si>
    <r>
      <t>507 Rondat, Überschlag rw. und Salto rw. geh. (</t>
    </r>
    <r>
      <rPr>
        <b/>
        <sz val="10"/>
        <rFont val="Arial"/>
        <family val="2"/>
      </rPr>
      <t>Yurchenko</t>
    </r>
    <r>
      <rPr>
        <sz val="10"/>
        <rFont val="Arial"/>
        <family val="2"/>
      </rPr>
      <t>)</t>
    </r>
  </si>
  <si>
    <t>508 Yurchenko geh. m. 1/2 Dr.</t>
  </si>
  <si>
    <t>509 Yurchenko geb.</t>
  </si>
  <si>
    <t>510 Yurchenko gestr.</t>
  </si>
  <si>
    <t>511 Yurchenko gestr. m. 1/2 Dr.</t>
  </si>
  <si>
    <t>514 Rondat, 1/2 Dr. u. Überschlag vw. m. 1/2 Dr.</t>
  </si>
  <si>
    <t>513 Rondat, 1/2 Dr. u. Überschlag vw.</t>
  </si>
  <si>
    <t>515 Rondat, 1/2 Dr. u. Überschlag vw. m. 1/1 Dr.</t>
  </si>
  <si>
    <t>516 Rondat, 1/2 Dr. u. Überschlag vw. u. salto vw. geh.</t>
  </si>
  <si>
    <t>517 Rondat, 1/2 Dr. u. Überschlag vw. u. salto vw. geb.</t>
  </si>
  <si>
    <t>518 Rondat, 1/2 Dr. u. Überschlag vw. u. salto vw. gestr.</t>
  </si>
  <si>
    <r>
      <t xml:space="preserve">519 Yurchenko u. Salto rw. geh </t>
    </r>
    <r>
      <rPr>
        <b/>
        <sz val="10"/>
        <rFont val="Arial"/>
        <family val="2"/>
      </rPr>
      <t>(Melissanidis)</t>
    </r>
  </si>
  <si>
    <r>
      <t xml:space="preserve">520 Melissanidis geb. </t>
    </r>
    <r>
      <rPr>
        <b/>
        <sz val="10"/>
        <rFont val="Arial"/>
        <family val="2"/>
      </rPr>
      <t>(Yang Wei)</t>
    </r>
  </si>
  <si>
    <t>521 Rondat, 1/2 Dr. u. Überschlag u. Doppelsalto vw. geh.</t>
  </si>
  <si>
    <r>
      <t xml:space="preserve">I-008 Stemme vw. i. d. Stütz mit Kontersalto vw. zum Rückschwung im Hang </t>
    </r>
    <r>
      <rPr>
        <b/>
        <sz val="10"/>
        <rFont val="Arial"/>
        <family val="2"/>
      </rPr>
      <t>(Chechi)</t>
    </r>
  </si>
  <si>
    <r>
      <t xml:space="preserve">I-021* Doppelsalto rw. geh. i. d. Hang </t>
    </r>
    <r>
      <rPr>
        <b/>
        <sz val="10"/>
        <color rgb="FFFF0000"/>
        <rFont val="Arial"/>
        <family val="2"/>
      </rPr>
      <t>(Guczoghy)</t>
    </r>
  </si>
  <si>
    <r>
      <t xml:space="preserve">I-038 Rückschw. z. Salto vw. geb. i.d. Stütz </t>
    </r>
    <r>
      <rPr>
        <b/>
        <sz val="10"/>
        <rFont val="Arial"/>
        <family val="2"/>
      </rPr>
      <t>(Honma)</t>
    </r>
  </si>
  <si>
    <r>
      <t xml:space="preserve">I-044 Doppelsalto vw. geh. i. d. Hang </t>
    </r>
    <r>
      <rPr>
        <b/>
        <sz val="10"/>
        <rFont val="Arial"/>
        <family val="2"/>
      </rPr>
      <t>(Yamawaki)</t>
    </r>
  </si>
  <si>
    <t>I-063  A. d. Rückschwung im Stütz Salto vw. geb. i. d. Stütz</t>
  </si>
  <si>
    <t>I-081 Stemme rw. i. d. Handst. m. gestr. Armen (2s)</t>
  </si>
  <si>
    <t>I-081 Riesenumschwung vw. i. d. Handst. m. gestr. Armen (2s)</t>
  </si>
  <si>
    <t>I-074 Felge rw. gestr. i.d. Handst. (2s)</t>
  </si>
  <si>
    <t>II-007 Hangwaage rl. (2s)</t>
  </si>
  <si>
    <t>II-013 Hangwaage vl. (2s)</t>
  </si>
  <si>
    <t>II-015 Kreuzhang gestr. (2s)</t>
  </si>
  <si>
    <t>II-015 Kreuzhang m. Halt i. Spitzwinkel (V-Kreuzhang) (2s)</t>
  </si>
  <si>
    <t>II-027 a. d. Stütz Heben z. Handst. (2s) m. gestr. Armen u. gestr. Hüfte</t>
  </si>
  <si>
    <t>II-039 Langsame Felge vw. i. d. Kreuzhang (2s)</t>
  </si>
  <si>
    <t>II-015 Kreuzhang m. Vorhalte (2s)</t>
  </si>
  <si>
    <t>II-039 Langsame Felge vw. i. d. Kreuzhang m. Vorhalte (2s)</t>
  </si>
  <si>
    <t>II-038 Langsame Felge rw. m. gestr. Körper  i. d. Winkelstütz (2s)</t>
  </si>
  <si>
    <r>
      <t>II-063 A . d. Stütz Senken m. gestr. Armen z. Hang, Zugst. m. gestr. Armen i. d. Kreuzhang (</t>
    </r>
    <r>
      <rPr>
        <b/>
        <sz val="10"/>
        <rFont val="Arial"/>
        <family val="2"/>
      </rPr>
      <t>Li Xiaoshuang</t>
    </r>
    <r>
      <rPr>
        <sz val="10"/>
        <rFont val="Arial"/>
        <family val="2"/>
      </rPr>
      <t>)</t>
    </r>
  </si>
  <si>
    <r>
      <t xml:space="preserve">II-063 A. d. Kreuzhang Senken z. Hang, Zugstemme m. gestr. Armen i. d. Kreuzhang </t>
    </r>
    <r>
      <rPr>
        <b/>
        <sz val="10"/>
        <rFont val="Arial"/>
        <family val="2"/>
      </rPr>
      <t>(Li Xiaoshuang</t>
    </r>
    <r>
      <rPr>
        <sz val="10"/>
        <rFont val="Arial"/>
        <family val="2"/>
      </rPr>
      <t>)</t>
    </r>
  </si>
  <si>
    <t>III-003 Stemme vw. z. Spitzwinkelst. (2s)</t>
  </si>
  <si>
    <t>III-009 Kippe i. d. Spitzwinkelst.(2)</t>
  </si>
  <si>
    <r>
      <t>III-015 Honma i. d. Spitzwinkelst. (2s) (</t>
    </r>
    <r>
      <rPr>
        <b/>
        <sz val="10"/>
        <rFont val="Arial"/>
        <family val="2"/>
      </rPr>
      <t>Gracia</t>
    </r>
    <r>
      <rPr>
        <sz val="10"/>
        <rFont val="Arial"/>
        <family val="2"/>
      </rPr>
      <t>)</t>
    </r>
  </si>
  <si>
    <t>III-014 Honma i.d. Winkelstütz (2s)</t>
  </si>
  <si>
    <r>
      <t>III-050 Felge zum Stütz m. gegr. Beinen z. Stütz ü. d. Ringen (2s) (</t>
    </r>
    <r>
      <rPr>
        <b/>
        <sz val="10"/>
        <rFont val="Arial"/>
        <family val="2"/>
      </rPr>
      <t>Delchev</t>
    </r>
    <r>
      <rPr>
        <sz val="10"/>
        <rFont val="Arial"/>
        <family val="2"/>
      </rPr>
      <t>)</t>
    </r>
  </si>
  <si>
    <t>IV-045 Doppelsalto rw. geh. m. 1/2 Dreh.</t>
  </si>
  <si>
    <t>IV-045 Doppelsalto rw. geh. m. 3/2 Dreh.</t>
  </si>
  <si>
    <t>I-020  Rückspreizen rw. d. d. Hdst. u. Abschwingen d. d. Stütz m. gegr. Beinen</t>
  </si>
  <si>
    <t>I-020 Unterkreisen rw. d. d. Hdst. u. Abschwingen d. d. Stütz m. gegr. Beinen</t>
  </si>
  <si>
    <t>I-003 Schere vw. gespr. v. e. Ende z. anderen 3/3</t>
  </si>
  <si>
    <t>I-009 Doppelschere vw.m. Wandern sw.</t>
  </si>
  <si>
    <r>
      <t>I-015 Doppelschere vw. d.d. Handstand m. Wandern sw. (</t>
    </r>
    <r>
      <rPr>
        <b/>
        <sz val="10"/>
        <rFont val="Arial"/>
        <family val="2"/>
      </rPr>
      <t>Stepanyan</t>
    </r>
    <r>
      <rPr>
        <sz val="10"/>
        <rFont val="Arial"/>
        <family val="2"/>
      </rPr>
      <t>)</t>
    </r>
  </si>
  <si>
    <t>I-026 Schere rw. m. Springen sw m. 1/2 Dr.</t>
  </si>
  <si>
    <t>I-025 Schere rw.</t>
  </si>
  <si>
    <t>I-031 Schere rw. m. 1/2 Dr.</t>
  </si>
  <si>
    <t>II-007 Kreisflanke im Querst. vl. a. d. Pferdende</t>
  </si>
  <si>
    <t>II-013 Kreisflanke im Querst. rl. am Pferdende</t>
  </si>
  <si>
    <t>II-002 Kreisflanke i. Seitst., Stütz. zw. d. Pauschen</t>
  </si>
  <si>
    <t>II-002 Kreisflanke i. Seitst., Stütz. außerh. d. Pauschen</t>
  </si>
  <si>
    <t>II-008 Kreisflanke i. Seitst. auf 1 P.</t>
  </si>
  <si>
    <t>II-014 Kreisflanke i. Querstütz zw. d. Pauschen</t>
  </si>
  <si>
    <t>II-038 Direktes Stöckli A (DSA) (Stütz a. d. Pauschen)</t>
  </si>
  <si>
    <t>II-038 Direktes Stöckli A (DSA) (Stütz zw. d. Pauschen)</t>
  </si>
  <si>
    <r>
      <t>II-026 Kreisflanke i. Seitst. a. Pferdende m. 1/2 Spindel i. d. Seitst. (</t>
    </r>
    <r>
      <rPr>
        <b/>
        <sz val="10"/>
        <rFont val="Arial"/>
        <family val="2"/>
      </rPr>
      <t>Keikha 2</t>
    </r>
    <r>
      <rPr>
        <sz val="10"/>
        <rFont val="Arial"/>
        <family val="2"/>
      </rPr>
      <t>)</t>
    </r>
  </si>
  <si>
    <r>
      <t>II-026 Kreisflanke i. Querst. a. Pferdende m. 1/4 Spindel i. d. Querst.  (</t>
    </r>
    <r>
      <rPr>
        <b/>
        <sz val="10"/>
        <rFont val="Arial"/>
        <family val="2"/>
      </rPr>
      <t>Keikha 2</t>
    </r>
    <r>
      <rPr>
        <sz val="10"/>
        <rFont val="Arial"/>
        <family val="2"/>
      </rPr>
      <t>)</t>
    </r>
  </si>
  <si>
    <t>II-044 Direktes Stöckli B (DSB)</t>
  </si>
  <si>
    <t>II-044</t>
  </si>
  <si>
    <t>II-055 Kreiskehre</t>
  </si>
  <si>
    <t>II-055</t>
  </si>
  <si>
    <t>II-056 Kehre mit 270° (Sohn Technik) auf 1 Pausche v. Qst. i. d. Sst.</t>
  </si>
  <si>
    <t>II-062 Tramlot direkt</t>
  </si>
  <si>
    <t>II-068 Stöckli ungekehrt (rw.) 180°, Dreh. i. einer Flanke</t>
  </si>
  <si>
    <t>II-068 Stöckli ungekehrt (rw.) 270°, Dreh. v. 1 Pausche i. einer Flanke</t>
  </si>
  <si>
    <t>II-073 Schwabenflanke</t>
  </si>
  <si>
    <t>II-085 Russenwendeschw. 180° a. beiden Pauschen</t>
  </si>
  <si>
    <t>II-085 Russenwendeschw. 270° a. beiden Pauschen</t>
  </si>
  <si>
    <t>II-085</t>
  </si>
  <si>
    <t>II-091 Russewendeschwung 360° a. b. Pauschen</t>
  </si>
  <si>
    <t>II-091 Russewendeschwung 540° a. b. Pauschen</t>
  </si>
  <si>
    <t>II-074 Tschechenkehre a. d. Pauschen</t>
  </si>
  <si>
    <t>II-074 Tschechenkehre m. einer Pausche zw. d. Händen</t>
  </si>
  <si>
    <t>II-092 Russewendeschwung 720° a. beiden Pauschen</t>
  </si>
  <si>
    <t>II-092 Russewendeschwung 900° a. beiden Pauschen</t>
  </si>
  <si>
    <t>II-093</t>
  </si>
  <si>
    <t>II-093 Russewendeschwung 1080° o. mehr a. d. Pferd</t>
  </si>
  <si>
    <t>II-097 a. d. Pferd, Russenwendeschw. 180°</t>
  </si>
  <si>
    <t>II-097 a. d. Pferd, Russenwendeschw. 270°</t>
  </si>
  <si>
    <t>II-097 a. d. Pferd, Russenwendeschw. 180° m. Wandern</t>
  </si>
  <si>
    <t>II-097 a. d. Pferd, Russenwendeschw. 270° m. Wandern</t>
  </si>
  <si>
    <t xml:space="preserve">II-103 a. d. Pferd Russewendeschwung 360° </t>
  </si>
  <si>
    <t xml:space="preserve">II-103 a. d. Pferd Russewendeschwung 540° </t>
  </si>
  <si>
    <t xml:space="preserve">II-104 a. d. Pferd Russewendeschwung 720° </t>
  </si>
  <si>
    <t xml:space="preserve">II-104 a. d. Pferd Russewendeschwung 900° </t>
  </si>
  <si>
    <t>II-105 Russewendeschwung 1080° o. mehr a. d. Pferd</t>
  </si>
  <si>
    <r>
      <t>II-051 Kreisfl. d. d. Handst.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</si>
  <si>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 d. d. Handst.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</si>
  <si>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</si>
  <si>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</si>
  <si>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Kreisfl. d. d. Handst. m. 1/2 Dr.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</si>
  <si>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Kreisfl. d. d. Handst. m. 1/2 Dr.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</si>
  <si>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m. 1/2 Dr.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</si>
  <si>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m. 1/2 Dr.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</si>
  <si>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II-057 Kehre mit 270° (Sohn Technik) auf einer Pausche v. Sst. i. d. Qst. (</t>
    </r>
    <r>
      <rPr>
        <b/>
        <sz val="10"/>
        <rFont val="Arial"/>
        <family val="2"/>
      </rPr>
      <t>Bertoncelj</t>
    </r>
    <r>
      <rPr>
        <sz val="10"/>
        <rFont val="Arial"/>
        <family val="2"/>
      </rPr>
      <t>)</t>
    </r>
  </si>
  <si>
    <t>II-069 Stöckli umgekehrt (rw.) m. 270° Dreh. a. einer Pausche (Davtyan)</t>
  </si>
  <si>
    <t>III-037 Wanderfl. rw. i. Querst. (1/3)</t>
  </si>
  <si>
    <t>III-037</t>
  </si>
  <si>
    <t>III-014 Wandern i. Qst. vw. m. 1/4 Spindel z. Seitstütz a. 2 P.</t>
  </si>
  <si>
    <t>III-014 Wandern i. Qst. rw. m. 1/4 Spindel z. Seitstütz a. 2 P.</t>
  </si>
  <si>
    <t>III-015 Alle Wandern m. 1/2 Spindel i. Querst. (1/2 Wandern)</t>
  </si>
  <si>
    <t>III-015 Alle Wandern m. 1/2 Spindel i. Querst. (2/3 Wandern)</t>
  </si>
  <si>
    <t>III-032 Wanderfl . vw. i. Qst. (1/2)</t>
  </si>
  <si>
    <t>III-032 Wanderfl . vw. i. Qst. (2/3)</t>
  </si>
  <si>
    <t>III-038 Wanderfl . rw. i. Querstütz (1/2)</t>
  </si>
  <si>
    <t>III-038 Wanderfl . rw. i. Querstütz (2/3)</t>
  </si>
  <si>
    <t>III-033 Wanderfl . vw. i. Qst.: Pferdende - Pausche - Pausche - Pferdende (3/3) (1-2-4-5)</t>
  </si>
  <si>
    <t>III-039 Wanderfl . rw. i. Qst.: Pferdende - Pausche - Pausche - Pferdende (3/3) (1-2-4-5)</t>
  </si>
  <si>
    <t>III-057 A. d.Stütz a. 1 P. Russenwendeschw. über b. Pauschen</t>
  </si>
  <si>
    <r>
      <t>III-075 A. d. Querstütz a. Pferdende Stöckli rw. auf d. entfernte P. (</t>
    </r>
    <r>
      <rPr>
        <b/>
        <sz val="10"/>
        <rFont val="Arial"/>
        <family val="2"/>
      </rPr>
      <t>Romero</t>
    </r>
    <r>
      <rPr>
        <sz val="10"/>
        <rFont val="Arial"/>
        <family val="2"/>
      </rPr>
      <t>)</t>
    </r>
  </si>
  <si>
    <t>IV-001 Wende a. d. Russenwendeschwung 180°</t>
  </si>
  <si>
    <t>IV-001 Wende a. d. Russenwendeschwung 270°</t>
  </si>
  <si>
    <t>IV-007 a. Pferdende Russenwendeschwung 360°</t>
  </si>
  <si>
    <t>IV-007</t>
  </si>
  <si>
    <t>IV-007 a. Pferdende Russenwendeschwung 540°</t>
  </si>
  <si>
    <t>IV-013 a. d. Seitst. Wende vw. m. 1/2 Dr. z. Stütz und Wende</t>
  </si>
  <si>
    <t>IV-013</t>
  </si>
  <si>
    <t>IV-002 Chaguinian z. Wende</t>
  </si>
  <si>
    <t>IV-009 A. d. Pferdende, Russenwendeschwung mit 1080° o. mehr</t>
  </si>
  <si>
    <t>IV-015 Direktes Stöckli A (DSA) d. d. Handst.</t>
  </si>
  <si>
    <t>IV-015 Flanken a. 1.Pausche d. d. Handst.</t>
  </si>
  <si>
    <t>IV-015 Stöckli rw. d. d. Handst.</t>
  </si>
  <si>
    <r>
      <t>I-003 Spitzwinkelstütz, Beine waagrecht (</t>
    </r>
    <r>
      <rPr>
        <b/>
        <sz val="10"/>
        <rFont val="Arial"/>
        <family val="2"/>
      </rPr>
      <t>Manna</t>
    </r>
    <r>
      <rPr>
        <sz val="10"/>
        <rFont val="Arial"/>
        <family val="2"/>
      </rPr>
      <t>) (2s)</t>
    </r>
  </si>
  <si>
    <t>I-027 Stützwaage (2s)</t>
  </si>
  <si>
    <t>I-055 Spagat seit (2s)</t>
  </si>
  <si>
    <t>I-055 Spagat quer (2s)</t>
  </si>
  <si>
    <r>
      <t>I-068 Sprung rw. m. Bücken-Strecken i. d. Liegestütz (</t>
    </r>
    <r>
      <rPr>
        <b/>
        <sz val="10"/>
        <rFont val="Arial"/>
        <family val="2"/>
      </rPr>
      <t>Endo</t>
    </r>
    <r>
      <rPr>
        <sz val="10"/>
        <rFont val="Arial"/>
        <family val="2"/>
      </rPr>
      <t>)</t>
    </r>
  </si>
  <si>
    <t>I-074 Schmetterling m. 1/1 Dr. vw. o. rw. (Tong Fei)</t>
  </si>
  <si>
    <r>
      <t>I-081 Kreisfl. z. Handst., senken z.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</si>
  <si>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Kreisfl. z. Handst., senken z. gespr.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</si>
  <si>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gespr. Kreisfl. z. Handst., senken z.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</si>
  <si>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gespr. Kreisfl. z. Handst., senken z. gespr.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</si>
  <si>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t xml:space="preserve">II-013 Salto vw. geh. </t>
  </si>
  <si>
    <t>II-013 Salto vw. geb.</t>
  </si>
  <si>
    <t>II-013 Salto vw. geh. mit 1/2 Drhg.</t>
  </si>
  <si>
    <t>II-013 Salto vw. geb. mit 1/2 Drhg</t>
  </si>
  <si>
    <t>II-014 Salto vw. gestr.</t>
  </si>
  <si>
    <t>II-014 Salto vw. gestr.mit 1/2 Drhg.</t>
  </si>
  <si>
    <t>IV-002 Salto vw. geb. m. 3/2 Dr.</t>
  </si>
  <si>
    <t>IV-008 Salto rw. gestr. M. 1/1 Dr.</t>
  </si>
  <si>
    <t>IV-014 Salto rw. geh. m. 3/2 Dr.</t>
  </si>
  <si>
    <t>IV-014</t>
  </si>
  <si>
    <t>IV-003 Salto vw. gestr. m. 1/1 Dr.</t>
  </si>
  <si>
    <t>IV-003 Salto rw. gestr. m. 3/2 Dr.</t>
  </si>
  <si>
    <t>IV-009 Salto rw. gestr. m. 3/2 Dr.</t>
  </si>
  <si>
    <t>IV-009 Salto rw. gestr. m. 2/1 Dr.</t>
  </si>
  <si>
    <t>IV-008 A. d. Pferdende Russenwendeschwung 720° z. Wende</t>
  </si>
  <si>
    <t>IV-008 A. d. Pferdende Russenwendeschwung 900° z. Wende</t>
  </si>
  <si>
    <t>IV-020 Kreisflanke d.d. Handst.</t>
  </si>
  <si>
    <t>IV-020 Kreisflanke d.d. Handst. m. 3/4 Dreh.</t>
  </si>
  <si>
    <t>IV-020 Kreisflanke d.d. Handst. m. 3/4 Dreh. u. Wandern</t>
  </si>
  <si>
    <t>IV-020 Thomas d.d. Handst.</t>
  </si>
  <si>
    <t>IV-020 Thomas d.d. Handst. m. 3/4 Dreh.</t>
  </si>
  <si>
    <t>IV-020 Thomas d.d. Handst. m. 3/4 Dreh. u. Wandern</t>
  </si>
  <si>
    <t>IV-020</t>
  </si>
  <si>
    <t xml:space="preserve"> </t>
  </si>
  <si>
    <t>Version 11</t>
  </si>
  <si>
    <t>Code de Pointage 2025-2028</t>
  </si>
  <si>
    <t>N04 Hecht m. 1/2 Dr.</t>
  </si>
  <si>
    <t>N05 Hecht m. 1/1 Dr.</t>
  </si>
  <si>
    <t>N06 Hecht m. 3/2 Dr.</t>
  </si>
  <si>
    <t>N07 Hecht m. 2/1 Dr.</t>
  </si>
  <si>
    <t>N04</t>
  </si>
  <si>
    <t>N05</t>
  </si>
  <si>
    <t>N06</t>
  </si>
  <si>
    <t>N07</t>
  </si>
  <si>
    <t>III-N15 A. d. Stand Felgumschwung in den Oberarmstütz</t>
  </si>
  <si>
    <t>III-N15 A. d. Stütz Felgumschwung in den Oberarmstütz</t>
  </si>
  <si>
    <t>II-N07</t>
  </si>
  <si>
    <t>I-N21 Sprung in den Liegestütz (auch mit 1/2 LAD)</t>
  </si>
  <si>
    <t>I-N21</t>
  </si>
  <si>
    <t>II-N01 Kopfkippe</t>
  </si>
  <si>
    <t>II-N01 Nackenkippe</t>
  </si>
  <si>
    <t>Wert LK</t>
  </si>
  <si>
    <t>T03 Bücke 1,10 m</t>
  </si>
  <si>
    <t>T04 Überschlag vw. 1,10 m</t>
  </si>
  <si>
    <t>T04</t>
  </si>
  <si>
    <t>EG I: Sprünge mit einem Salto und mehr. Drehungen</t>
  </si>
  <si>
    <t>101 Überschlag vw. u. Salto vw. geh. m. 1/2 Dr. o. Cuervo geh.</t>
  </si>
  <si>
    <t>102 Überschlag vw. u. Salto vw. geh. m. 1/1 Dr. o. Cuervo geh. m. 1/2 Dr.</t>
  </si>
  <si>
    <r>
      <t xml:space="preserve">103 Überschlag vw. u. Salto vw. geh. m. 3/2 Dr. o. Cuervo geh. m. 1/1 Dr. </t>
    </r>
    <r>
      <rPr>
        <b/>
        <sz val="10"/>
        <rFont val="Arial"/>
        <family val="2"/>
      </rPr>
      <t>(Kroll)</t>
    </r>
  </si>
  <si>
    <r>
      <t xml:space="preserve">104 Überschlag vw. u. Salto vw. geh. m. 2/1 Dr. o. Cuervo geh. m. 3/2 Dr. </t>
    </r>
    <r>
      <rPr>
        <b/>
        <sz val="10"/>
        <rFont val="Arial"/>
        <family val="2"/>
      </rPr>
      <t>(Canbas)</t>
    </r>
  </si>
  <si>
    <t>107 Überschlag vw. u. Salto vw. geb. m. 1/2 Dr. o. Cuervo geb.</t>
  </si>
  <si>
    <t>108 Überschlag vw. u. Salto vw. geb. m. 1/1 Dr. o. Cuervo geb. m. 1/2 Dr.</t>
  </si>
  <si>
    <t>109 Überschlag vw. u. Salto vw. geb. m. 3/2 Dr. o. Cuervo geb. m. 1/1 Dr.</t>
  </si>
  <si>
    <t>113 Überschlag vw. u. Salto vw. gestr. m. 1/2 Dr. o. Cuervo gestr.</t>
  </si>
  <si>
    <t>114 Überschlag vw. u. Salto vw. gestr. m. 1/1 Dr. o. Cuervo gestr. m. 1/2 Dr.</t>
  </si>
  <si>
    <r>
      <t xml:space="preserve">115 Überschl. vw. u. Salto vw. gestr. m. 3/2 Dr. o. Cuervo gestr. m. 1/1 Dr. </t>
    </r>
    <r>
      <rPr>
        <b/>
        <sz val="10"/>
        <rFont val="Arial"/>
        <family val="2"/>
      </rPr>
      <t>(Lou Yun)</t>
    </r>
  </si>
  <si>
    <r>
      <t>116 Überschlag vw. u. Salto vw. gestr. m. 2/1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>Cuervo gestr. m. 3/2 Dr.</t>
    </r>
  </si>
  <si>
    <r>
      <t>117 Überschlag vw. u. Salto vw. gestr. m. 5/2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 xml:space="preserve">Cuervo gestr. m. 2/1 Dr. </t>
    </r>
    <r>
      <rPr>
        <b/>
        <sz val="10"/>
        <rFont val="Arial"/>
        <family val="2"/>
      </rPr>
      <t>(Yeo 2)</t>
    </r>
  </si>
  <si>
    <r>
      <t>118 Überschlag vw. u. Salto vw. gestr. m. 3/1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>Cuervo gestr. m. 5/2 Dr.</t>
    </r>
    <r>
      <rPr>
        <b/>
        <sz val="10"/>
        <rFont val="Arial"/>
        <family val="2"/>
      </rPr>
      <t xml:space="preserve"> (Yang Hak Seon)</t>
    </r>
  </si>
  <si>
    <t xml:space="preserve">119 Tsukahara geh. m. 1/1 Dr. o. Kasamatsu geh. </t>
  </si>
  <si>
    <t>120 Tsukahara geh. m. 3/2 Dr. o. Kasamatsu geh. m. 1/2 Dr.</t>
  </si>
  <si>
    <r>
      <t xml:space="preserve">121 Tsukahara geh. m. 2/1 Dr. o. Kasamatsu geh. m. 1/2 Dr. </t>
    </r>
    <r>
      <rPr>
        <b/>
        <sz val="10"/>
        <rFont val="Arial"/>
        <family val="2"/>
      </rPr>
      <t>(Barbieri)</t>
    </r>
  </si>
  <si>
    <t>122 Tsukahara geh. m. 5/2 Dr. o. Kasamatsu geh. m. 2/1 Dr.</t>
  </si>
  <si>
    <t>125 Tsukahara gestr. m. 1/1 Dr. o. Kasamatsu gestr.</t>
  </si>
  <si>
    <t>126 Tsukahara gestr. m. 3/2 Dr. o. Kasamatsu gestr. m. 1/2 Dr.</t>
  </si>
  <si>
    <r>
      <t xml:space="preserve">127 Tsukahara gestr. m. 2/1 Dr. o. Kasamatsu gestr. m. 1/1 Dr. </t>
    </r>
    <r>
      <rPr>
        <b/>
        <sz val="10"/>
        <rFont val="Arial"/>
        <family val="2"/>
      </rPr>
      <t>(Akopian)</t>
    </r>
  </si>
  <si>
    <r>
      <t xml:space="preserve">131 Tsukahara gestr. m. 5/2 Dr. o. Kasamatsu gestr. m. 3/2 Dr. </t>
    </r>
    <r>
      <rPr>
        <b/>
        <sz val="10"/>
        <rFont val="Arial"/>
        <family val="2"/>
      </rPr>
      <t>(Driggs)</t>
    </r>
  </si>
  <si>
    <r>
      <t xml:space="preserve">132 Tsukahara gestr. m. 3/1 Dr. o. Kasamatsu gestr. m. 2/1 Dr. </t>
    </r>
    <r>
      <rPr>
        <b/>
        <sz val="10"/>
        <rFont val="Arial"/>
        <family val="2"/>
      </rPr>
      <t>(López)</t>
    </r>
  </si>
  <si>
    <r>
      <t xml:space="preserve">133 Tsukahara gestr. m. 7/2 Dr. o. Kasamatsu gestr. m. 5/2 Dr. </t>
    </r>
    <r>
      <rPr>
        <b/>
        <sz val="10"/>
        <rFont val="Arial"/>
        <family val="2"/>
      </rPr>
      <t>(Yonekura)</t>
    </r>
  </si>
  <si>
    <r>
      <t xml:space="preserve">225 Überschlag vw. u. Doppelsalto vw. geh. </t>
    </r>
    <r>
      <rPr>
        <b/>
        <sz val="10"/>
        <rFont val="Arial"/>
        <family val="2"/>
      </rPr>
      <t>(Roche)</t>
    </r>
  </si>
  <si>
    <t>EG II: Überschlagsprünge mit oder ohne einer einfachen Drehung und alle Doppelsalto vw.</t>
  </si>
  <si>
    <t>EG III: Überschlagsprünge sw. und Tsukahara-Sprünge mit oder ohne einer einfachen Drehung und alle Doppelsalto rw.</t>
  </si>
  <si>
    <t>EG IV: Rondatsprünge mit einfachem Salto und Drehungen</t>
  </si>
  <si>
    <t>I-N01 Oberarmstand (2s)</t>
  </si>
  <si>
    <t>I-T01 Beugestützschwingen vw. mit 1/2 Dr. i. d. Stütz</t>
  </si>
  <si>
    <t>I-T01 Beugestützschwingen rw. mit 1/2 Dr. i. d. Stütz</t>
  </si>
  <si>
    <t>I-T02 Stemme vw. m 1/2 Dr. i. d. Stütz</t>
  </si>
  <si>
    <t>I-T02 Stemme vw. m 1/2 Dr. i. d. Oberarmstütz</t>
  </si>
  <si>
    <t>I-T06 Stemme rw. i. d. Grätschwinkelstütz</t>
  </si>
  <si>
    <t>II-T01 Außenquersitz</t>
  </si>
  <si>
    <t>II-T02 Grätschsitz (2s)</t>
  </si>
  <si>
    <t>II-T03 aus dem Grätschsitz Rolle vw. i. d. Grätschsitz</t>
  </si>
  <si>
    <t>II-T03 aus dem Oberarmstand abrollen i. d. Grätschsitz</t>
  </si>
  <si>
    <t>II-T04 Vorgrätschen a. Barrenende i. d. Stütz</t>
  </si>
  <si>
    <t>II-T05 Heben i. d. Handst. (2s) m. geb. Armen u. geb. Hüfte</t>
  </si>
  <si>
    <t>II-T06 Heben der Beine über den Spitzwinkelstütz (45° über waagrecht)</t>
  </si>
  <si>
    <t>II-T07 Überschlag rw. i. d. Stütz (Luftrolle)</t>
  </si>
  <si>
    <t>II-T10 Stützkehre rw. i. d. Oberarmstütz, Stützkehre min. waagrecht</t>
  </si>
  <si>
    <t>II-T13 Rückschw. i.d. Handst.</t>
  </si>
  <si>
    <t>II-T04</t>
  </si>
  <si>
    <t>II-T12</t>
  </si>
  <si>
    <t>II-T13</t>
  </si>
  <si>
    <t xml:space="preserve">I-N01 Schulterstand (2s) </t>
  </si>
  <si>
    <t>I-N01a Oberarmstand (2s) (Nur LK 4)</t>
  </si>
  <si>
    <t>I-N01b Schulterstand (2s) (Nur LK 4)</t>
  </si>
  <si>
    <t>I-N03 Rolle rückwärts in den Hang</t>
  </si>
  <si>
    <t>I-N03 Rolle rückwärts in den Stütz</t>
  </si>
  <si>
    <t>I-N06 Stemme rückwärts in den Stütz</t>
  </si>
  <si>
    <t>I-N07 Oberarmkippe</t>
  </si>
  <si>
    <t>I-N07 Oberarmkippe in den Grätschsitz in der LK 4</t>
  </si>
  <si>
    <t>I-N07 Oberarmkippe in den Außenquersitz in der LK 4</t>
  </si>
  <si>
    <t>II-N01 Stützkehre vw. i. d. Stütz (waagrecht)</t>
  </si>
  <si>
    <t>I-N01b</t>
  </si>
  <si>
    <t>I-N01a</t>
  </si>
  <si>
    <t>II-N07 Ellenbogenstützwaage (2s)</t>
  </si>
  <si>
    <t>II-N09 Tschechenkehre, auch als Angang</t>
  </si>
  <si>
    <t>II-N09 Tschechenwende, auch als Angang</t>
  </si>
  <si>
    <t>II-N09 Drehwende, auch als Angang</t>
  </si>
  <si>
    <t>II-N16 Salto vw. i. d. Oberarmstütz</t>
  </si>
  <si>
    <t>II-N19 Kreisflanke</t>
  </si>
  <si>
    <t>II-N20 Taucherrolle (nur LK 4)</t>
  </si>
  <si>
    <t>II-N16</t>
  </si>
  <si>
    <t>II-N19</t>
  </si>
  <si>
    <t>II-N20</t>
  </si>
  <si>
    <t>I-N07 gesprungene Pendeldrehung</t>
  </si>
  <si>
    <t>III-N13 Kippaufschwung rl. vw.</t>
  </si>
  <si>
    <t>III-N13 Kippaufschwung rl. vw. gespreizt</t>
  </si>
  <si>
    <t>III-N13 Kippaufschwung rl. rw.</t>
  </si>
  <si>
    <t>III-N13 Kippaufschwung rl. rw. gespreizt</t>
  </si>
  <si>
    <t>III-N13a Kippaufschwung rl. vw. (in LK 4)</t>
  </si>
  <si>
    <t>III-N13a Kippaufschwung rl. vw. gespreizt (in LK 4)</t>
  </si>
  <si>
    <t>III-N13b Kippaufschwung rl. rw. (in LK 4)</t>
  </si>
  <si>
    <t>III-N13b Kippaufschwung rl. rw. gespreizt (in LK 4)</t>
  </si>
  <si>
    <t>IV-N06 Felgabschwung min. Stangenh.</t>
  </si>
  <si>
    <t>I-014 Riesenumschwung vw. m. 1/1 Dr. i. d. Zwiegriff</t>
  </si>
  <si>
    <t>III-001 Kippe Rücks. z. Handst. a.d. Zwiegriff</t>
  </si>
  <si>
    <t>III-001 Fallkippe Rücks. z. Handst.a.d. Zwiegriff</t>
  </si>
  <si>
    <t>II-038 Salto vw. geh. i.d.. Liegestütz vl.</t>
  </si>
  <si>
    <t>II-038 Salto vw. geb. i.d.. Liegestütz vl.</t>
  </si>
  <si>
    <t>I-039 Rückschw. mit 1/4 Dr. d. d. Handst.,Senken zum Stütz gegr. mit Beinwechsel</t>
  </si>
  <si>
    <r>
      <t>I-045 Doppelsalto vorwärts geb. i. d. Hang (</t>
    </r>
    <r>
      <rPr>
        <b/>
        <sz val="10"/>
        <rFont val="Arial"/>
        <family val="2"/>
      </rPr>
      <t>Jonasson</t>
    </r>
    <r>
      <rPr>
        <sz val="10"/>
        <rFont val="Arial"/>
        <family val="2"/>
      </rPr>
      <t>)</t>
    </r>
  </si>
  <si>
    <t>I-045 Doppelsalto vorwärts gestr. i. d. Hang</t>
  </si>
  <si>
    <t>II-T08 Vorflanken links (bei LK 4: NE)</t>
  </si>
  <si>
    <t>II-T08 Vorflanken rechts (bei LK 4: NE)</t>
  </si>
  <si>
    <t>II-T08 Rückflanken links (bei LK 4: NE)</t>
  </si>
  <si>
    <t>II-T08 Rückflanken rechts (bei LK 4: NE)</t>
  </si>
  <si>
    <t>I-T05 Rückschwung &gt; 45°</t>
  </si>
  <si>
    <t>I-T15 Rückschwung i. Stütz mit geb. Armen i.d. Hdst</t>
  </si>
  <si>
    <t>I-T15</t>
  </si>
  <si>
    <t>TU</t>
  </si>
  <si>
    <t>II-N05 Heben m. gestr. Körper i. d. Strecksturzhang (d. d. Hangwaage vl.) a. m. geb. Armen</t>
  </si>
  <si>
    <t>I-007 Stützwaage u. Rolle vw. z. Rückschwung i. Hang</t>
  </si>
  <si>
    <t>T02 Sprunggrätsche 1,10 m</t>
  </si>
  <si>
    <t>II-T12 Rückschw. min. waagrecht</t>
  </si>
  <si>
    <t xml:space="preserve">Standwaage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</si>
</sst>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 x14ac:knownFonts="1">
    <font>
      <sz val="10"/>
      <name val="Arial"/>
    </font>
    <font>
      <sz val="9"/>
      <color indexed="21"/>
      <name val="Courier"/>
      <family val="3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indexed="22"/>
      <name val="Arial"/>
      <family val="2"/>
    </font>
    <font>
      <sz val="10"/>
      <color indexed="22"/>
      <name val="Arial"/>
      <family val="2"/>
    </font>
    <font>
      <sz val="10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22"/>
      <name val="Arial"/>
      <family val="2"/>
    </font>
    <font>
      <sz val="12"/>
      <name val="Arial"/>
      <family val="2"/>
    </font>
    <font>
      <b/>
      <sz val="9"/>
      <color indexed="21"/>
      <name val="Courier"/>
      <family val="3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24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b/>
      <sz val="10"/>
      <color rgb="FFFF0000"/>
      <name val="Arial"/>
      <family val="2"/>
    </font>
    <font>
      <sz val="12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507">
    <xf numFmtId="0" fontId="0" fillId="0" borderId="0" xfId="0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2" borderId="8" xfId="0" applyFill="1" applyBorder="1" applyAlignment="1">
      <alignment horizontal="center"/>
    </xf>
    <xf numFmtId="0" fontId="0" fillId="0" borderId="0" xfId="0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textRotation="90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textRotation="90"/>
    </xf>
    <xf numFmtId="0" fontId="4" fillId="0" borderId="0" xfId="0" applyFont="1" applyAlignment="1">
      <alignment horizontal="left" textRotation="90"/>
    </xf>
    <xf numFmtId="0" fontId="4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3" borderId="0" xfId="0" applyNumberForma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3" fillId="0" borderId="9" xfId="0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right"/>
    </xf>
    <xf numFmtId="0" fontId="0" fillId="0" borderId="13" xfId="0" applyFill="1" applyBorder="1" applyAlignment="1">
      <alignment horizontal="right"/>
    </xf>
    <xf numFmtId="0" fontId="0" fillId="0" borderId="14" xfId="0" applyFill="1" applyBorder="1" applyAlignment="1">
      <alignment horizontal="right"/>
    </xf>
    <xf numFmtId="0" fontId="3" fillId="0" borderId="15" xfId="0" applyFont="1" applyFill="1" applyBorder="1" applyAlignment="1">
      <alignment horizontal="right"/>
    </xf>
    <xf numFmtId="0" fontId="0" fillId="0" borderId="16" xfId="0" applyBorder="1" applyAlignment="1">
      <alignment horizontal="center"/>
    </xf>
    <xf numFmtId="0" fontId="0" fillId="0" borderId="9" xfId="0" applyFont="1" applyFill="1" applyBorder="1" applyAlignment="1">
      <alignment horizontal="right"/>
    </xf>
    <xf numFmtId="0" fontId="0" fillId="0" borderId="10" xfId="0" applyFill="1" applyBorder="1" applyAlignment="1">
      <alignment horizontal="center"/>
    </xf>
    <xf numFmtId="0" fontId="0" fillId="0" borderId="13" xfId="0" applyFont="1" applyFill="1" applyBorder="1" applyAlignment="1">
      <alignment horizontal="right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3" borderId="0" xfId="0" applyFill="1"/>
    <xf numFmtId="0" fontId="3" fillId="0" borderId="21" xfId="0" applyFont="1" applyBorder="1"/>
    <xf numFmtId="0" fontId="3" fillId="0" borderId="13" xfId="0" applyFont="1" applyBorder="1"/>
    <xf numFmtId="0" fontId="3" fillId="0" borderId="22" xfId="0" applyFont="1" applyBorder="1"/>
    <xf numFmtId="0" fontId="7" fillId="4" borderId="23" xfId="0" applyFon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7" fillId="0" borderId="18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3" fillId="2" borderId="16" xfId="0" applyNumberFormat="1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0" borderId="9" xfId="0" applyFill="1" applyBorder="1" applyAlignment="1">
      <alignment horizontal="right"/>
    </xf>
    <xf numFmtId="0" fontId="11" fillId="0" borderId="0" xfId="0" applyFont="1" applyAlignment="1">
      <alignment horizontal="left"/>
    </xf>
    <xf numFmtId="0" fontId="3" fillId="0" borderId="27" xfId="0" applyFont="1" applyBorder="1"/>
    <xf numFmtId="0" fontId="0" fillId="2" borderId="10" xfId="0" applyFill="1" applyBorder="1" applyAlignment="1">
      <alignment horizontal="center"/>
    </xf>
    <xf numFmtId="0" fontId="0" fillId="3" borderId="31" xfId="0" applyFill="1" applyBorder="1"/>
    <xf numFmtId="0" fontId="0" fillId="3" borderId="18" xfId="0" applyFill="1" applyBorder="1"/>
    <xf numFmtId="0" fontId="0" fillId="3" borderId="18" xfId="0" applyFill="1" applyBorder="1" applyAlignment="1">
      <alignment horizontal="center"/>
    </xf>
    <xf numFmtId="0" fontId="0" fillId="3" borderId="11" xfId="0" applyFill="1" applyBorder="1"/>
    <xf numFmtId="0" fontId="0" fillId="3" borderId="29" xfId="0" applyFill="1" applyBorder="1"/>
    <xf numFmtId="0" fontId="8" fillId="2" borderId="0" xfId="0" applyFont="1" applyFill="1" applyBorder="1"/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24" xfId="0" applyFill="1" applyBorder="1"/>
    <xf numFmtId="0" fontId="0" fillId="3" borderId="24" xfId="0" applyFill="1" applyBorder="1" applyAlignment="1">
      <alignment horizontal="center"/>
    </xf>
    <xf numFmtId="0" fontId="0" fillId="3" borderId="30" xfId="0" applyFill="1" applyBorder="1"/>
    <xf numFmtId="0" fontId="0" fillId="3" borderId="19" xfId="0" applyFill="1" applyBorder="1"/>
    <xf numFmtId="0" fontId="0" fillId="3" borderId="19" xfId="0" applyFill="1" applyBorder="1" applyAlignment="1">
      <alignment horizontal="center"/>
    </xf>
    <xf numFmtId="0" fontId="0" fillId="3" borderId="16" xfId="0" applyFill="1" applyBorder="1"/>
    <xf numFmtId="0" fontId="1" fillId="0" borderId="0" xfId="0" applyFont="1" applyFill="1" applyAlignment="1">
      <alignment horizontal="center"/>
    </xf>
    <xf numFmtId="0" fontId="0" fillId="0" borderId="32" xfId="0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13" fillId="2" borderId="7" xfId="0" applyFont="1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35" xfId="0" applyNumberFormat="1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5" borderId="0" xfId="0" applyFill="1" applyBorder="1"/>
    <xf numFmtId="0" fontId="7" fillId="5" borderId="0" xfId="0" applyFont="1" applyFill="1" applyBorder="1" applyAlignment="1">
      <alignment horizontal="right"/>
    </xf>
    <xf numFmtId="2" fontId="0" fillId="5" borderId="0" xfId="0" applyNumberFormat="1" applyFill="1" applyBorder="1" applyAlignment="1">
      <alignment horizontal="center"/>
    </xf>
    <xf numFmtId="0" fontId="0" fillId="0" borderId="39" xfId="0" applyFill="1" applyBorder="1" applyAlignment="1">
      <alignment horizontal="right"/>
    </xf>
    <xf numFmtId="0" fontId="0" fillId="2" borderId="40" xfId="0" applyFill="1" applyBorder="1" applyAlignment="1">
      <alignment horizontal="center"/>
    </xf>
    <xf numFmtId="2" fontId="0" fillId="2" borderId="32" xfId="0" applyNumberFormat="1" applyFill="1" applyBorder="1" applyAlignment="1">
      <alignment horizontal="center"/>
    </xf>
    <xf numFmtId="0" fontId="11" fillId="0" borderId="41" xfId="1" applyFont="1" applyFill="1" applyBorder="1" applyAlignment="1">
      <alignment horizontal="center" vertical="center" shrinkToFit="1"/>
    </xf>
    <xf numFmtId="0" fontId="11" fillId="0" borderId="42" xfId="1" applyFont="1" applyFill="1" applyBorder="1" applyAlignment="1">
      <alignment vertical="center" shrinkToFit="1"/>
    </xf>
    <xf numFmtId="0" fontId="11" fillId="0" borderId="42" xfId="1" applyFont="1" applyFill="1" applyBorder="1" applyAlignment="1">
      <alignment horizontal="center" vertical="center" shrinkToFit="1"/>
    </xf>
    <xf numFmtId="0" fontId="11" fillId="0" borderId="43" xfId="1" applyFont="1" applyFill="1" applyBorder="1" applyAlignment="1">
      <alignment horizontal="center" vertical="center" shrinkToFit="1"/>
    </xf>
    <xf numFmtId="0" fontId="11" fillId="0" borderId="21" xfId="1" applyFont="1" applyFill="1" applyBorder="1" applyAlignment="1">
      <alignment horizontal="center" vertical="center" shrinkToFit="1"/>
    </xf>
    <xf numFmtId="0" fontId="11" fillId="0" borderId="22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horizontal="center" vertical="center" shrinkToFit="1"/>
    </xf>
    <xf numFmtId="0" fontId="11" fillId="0" borderId="0" xfId="1" applyFont="1" applyFill="1" applyBorder="1" applyAlignment="1">
      <alignment vertical="center" shrinkToFit="1"/>
    </xf>
    <xf numFmtId="0" fontId="11" fillId="0" borderId="0" xfId="1" applyFont="1" applyFill="1" applyBorder="1" applyAlignment="1">
      <alignment horizontal="center" vertical="center" shrinkToFit="1"/>
    </xf>
    <xf numFmtId="164" fontId="11" fillId="0" borderId="0" xfId="1" applyNumberFormat="1" applyFont="1" applyFill="1" applyBorder="1" applyAlignment="1">
      <alignment horizontal="center" vertical="center" shrinkToFit="1"/>
    </xf>
    <xf numFmtId="0" fontId="15" fillId="3" borderId="21" xfId="0" applyFont="1" applyFill="1" applyBorder="1" applyAlignment="1">
      <alignment horizontal="center" vertical="center" shrinkToFit="1"/>
    </xf>
    <xf numFmtId="0" fontId="15" fillId="3" borderId="44" xfId="0" applyFont="1" applyFill="1" applyBorder="1" applyAlignment="1">
      <alignment horizontal="center" vertical="center" shrinkToFit="1"/>
    </xf>
    <xf numFmtId="0" fontId="15" fillId="3" borderId="23" xfId="0" applyFont="1" applyFill="1" applyBorder="1" applyAlignment="1">
      <alignment horizontal="center" vertical="center" shrinkToFit="1"/>
    </xf>
    <xf numFmtId="0" fontId="11" fillId="3" borderId="41" xfId="0" applyFont="1" applyFill="1" applyBorder="1" applyAlignment="1">
      <alignment horizontal="center" vertical="center" shrinkToFit="1"/>
    </xf>
    <xf numFmtId="0" fontId="11" fillId="5" borderId="0" xfId="1" applyFont="1" applyFill="1" applyBorder="1" applyAlignment="1">
      <alignment horizontal="center" vertical="center" shrinkToFit="1"/>
    </xf>
    <xf numFmtId="0" fontId="14" fillId="5" borderId="0" xfId="1" applyFont="1" applyFill="1" applyBorder="1" applyAlignment="1">
      <alignment vertical="center" shrinkToFit="1"/>
    </xf>
    <xf numFmtId="0" fontId="8" fillId="0" borderId="0" xfId="0" applyFont="1" applyFill="1" applyBorder="1"/>
    <xf numFmtId="0" fontId="11" fillId="3" borderId="12" xfId="0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45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vertical="center" shrinkToFit="1"/>
    </xf>
    <xf numFmtId="0" fontId="11" fillId="3" borderId="22" xfId="0" applyFont="1" applyFill="1" applyBorder="1" applyAlignment="1">
      <alignment horizontal="center" vertical="center" shrinkToFit="1"/>
    </xf>
    <xf numFmtId="0" fontId="11" fillId="3" borderId="32" xfId="0" applyFont="1" applyFill="1" applyBorder="1" applyAlignment="1">
      <alignment horizontal="left" vertical="center" shrinkToFit="1"/>
    </xf>
    <xf numFmtId="164" fontId="4" fillId="0" borderId="25" xfId="0" applyNumberFormat="1" applyFont="1" applyBorder="1" applyAlignment="1">
      <alignment horizontal="center" vertical="center" shrinkToFit="1"/>
    </xf>
    <xf numFmtId="0" fontId="11" fillId="3" borderId="42" xfId="0" applyFont="1" applyFill="1" applyBorder="1" applyAlignment="1">
      <alignment horizontal="left" vertical="center" shrinkToFit="1"/>
    </xf>
    <xf numFmtId="164" fontId="4" fillId="0" borderId="43" xfId="0" applyNumberFormat="1" applyFont="1" applyBorder="1" applyAlignment="1">
      <alignment horizontal="center" vertical="center" shrinkToFit="1"/>
    </xf>
    <xf numFmtId="0" fontId="11" fillId="5" borderId="31" xfId="1" applyFont="1" applyFill="1" applyBorder="1" applyAlignment="1">
      <alignment horizontal="center" vertical="center" shrinkToFit="1"/>
    </xf>
    <xf numFmtId="0" fontId="11" fillId="5" borderId="18" xfId="1" applyFont="1" applyFill="1" applyBorder="1" applyAlignment="1">
      <alignment vertical="center" shrinkToFit="1"/>
    </xf>
    <xf numFmtId="0" fontId="11" fillId="5" borderId="11" xfId="1" applyFont="1" applyFill="1" applyBorder="1" applyAlignment="1">
      <alignment vertical="center" shrinkToFit="1"/>
    </xf>
    <xf numFmtId="0" fontId="14" fillId="5" borderId="24" xfId="1" applyFont="1" applyFill="1" applyBorder="1" applyAlignment="1">
      <alignment vertical="center" shrinkToFit="1"/>
    </xf>
    <xf numFmtId="0" fontId="11" fillId="5" borderId="24" xfId="1" applyFont="1" applyFill="1" applyBorder="1" applyAlignment="1">
      <alignment horizontal="center" vertical="center" shrinkToFit="1"/>
    </xf>
    <xf numFmtId="0" fontId="11" fillId="5" borderId="30" xfId="1" applyFont="1" applyFill="1" applyBorder="1" applyAlignment="1">
      <alignment horizontal="center" vertical="center" shrinkToFit="1"/>
    </xf>
    <xf numFmtId="0" fontId="11" fillId="5" borderId="19" xfId="1" applyFont="1" applyFill="1" applyBorder="1" applyAlignment="1">
      <alignment vertical="center" shrinkToFit="1"/>
    </xf>
    <xf numFmtId="0" fontId="11" fillId="5" borderId="19" xfId="1" applyFont="1" applyFill="1" applyBorder="1" applyAlignment="1">
      <alignment horizontal="center" vertical="center" shrinkToFit="1"/>
    </xf>
    <xf numFmtId="164" fontId="11" fillId="5" borderId="19" xfId="1" applyNumberFormat="1" applyFont="1" applyFill="1" applyBorder="1" applyAlignment="1">
      <alignment horizontal="center" vertical="center" shrinkToFit="1"/>
    </xf>
    <xf numFmtId="164" fontId="11" fillId="5" borderId="16" xfId="1" applyNumberFormat="1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vertic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right" vertical="center" shrinkToFit="1"/>
    </xf>
    <xf numFmtId="0" fontId="11" fillId="0" borderId="8" xfId="0" applyFont="1" applyBorder="1" applyAlignment="1">
      <alignment horizontal="center" vertical="center" shrinkToFit="1"/>
    </xf>
    <xf numFmtId="164" fontId="11" fillId="0" borderId="8" xfId="0" applyNumberFormat="1" applyFont="1" applyBorder="1" applyAlignment="1">
      <alignment horizontal="center" vertical="center" shrinkToFit="1"/>
    </xf>
    <xf numFmtId="164" fontId="11" fillId="0" borderId="48" xfId="0" applyNumberFormat="1" applyFont="1" applyBorder="1" applyAlignment="1">
      <alignment horizontal="center" vertical="center" shrinkToFit="1"/>
    </xf>
    <xf numFmtId="0" fontId="11" fillId="0" borderId="32" xfId="1" applyFont="1" applyFill="1" applyBorder="1" applyAlignment="1">
      <alignment horizontal="center" vertical="center" shrinkToFit="1"/>
    </xf>
    <xf numFmtId="0" fontId="11" fillId="0" borderId="23" xfId="1" applyFont="1" applyFill="1" applyBorder="1" applyAlignment="1">
      <alignment horizontal="center" vertical="center" shrinkToFit="1"/>
    </xf>
    <xf numFmtId="0" fontId="11" fillId="0" borderId="25" xfId="1" applyFont="1" applyFill="1" applyBorder="1" applyAlignment="1">
      <alignment horizontal="center" vertical="center" shrinkToFit="1"/>
    </xf>
    <xf numFmtId="0" fontId="11" fillId="0" borderId="49" xfId="1" applyFont="1" applyFill="1" applyBorder="1" applyAlignment="1">
      <alignment horizontal="center" vertical="center" shrinkToFit="1"/>
    </xf>
    <xf numFmtId="0" fontId="11" fillId="0" borderId="33" xfId="1" applyFont="1" applyFill="1" applyBorder="1" applyAlignment="1">
      <alignment horizontal="center" vertical="center" shrinkToFit="1"/>
    </xf>
    <xf numFmtId="0" fontId="11" fillId="0" borderId="50" xfId="1" applyFont="1" applyFill="1" applyBorder="1" applyAlignment="1">
      <alignment horizontal="center" vertical="center" shrinkToFit="1"/>
    </xf>
    <xf numFmtId="0" fontId="11" fillId="0" borderId="46" xfId="1" applyFont="1" applyFill="1" applyBorder="1" applyAlignment="1">
      <alignment horizontal="center" vertical="center" shrinkToFit="1"/>
    </xf>
    <xf numFmtId="0" fontId="11" fillId="0" borderId="36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vertical="center" shrinkToFit="1"/>
    </xf>
    <xf numFmtId="2" fontId="11" fillId="0" borderId="23" xfId="1" applyNumberFormat="1" applyFont="1" applyFill="1" applyBorder="1" applyAlignment="1">
      <alignment vertical="center" shrinkToFit="1"/>
    </xf>
    <xf numFmtId="2" fontId="11" fillId="0" borderId="43" xfId="1" applyNumberFormat="1" applyFont="1" applyFill="1" applyBorder="1" applyAlignment="1">
      <alignment vertical="center" shrinkToFit="1"/>
    </xf>
    <xf numFmtId="0" fontId="0" fillId="5" borderId="0" xfId="0" applyFill="1"/>
    <xf numFmtId="0" fontId="0" fillId="2" borderId="51" xfId="0" applyFill="1" applyBorder="1"/>
    <xf numFmtId="0" fontId="3" fillId="0" borderId="15" xfId="0" applyFont="1" applyFill="1" applyBorder="1"/>
    <xf numFmtId="0" fontId="0" fillId="4" borderId="16" xfId="0" applyFill="1" applyBorder="1" applyProtection="1">
      <protection locked="0"/>
    </xf>
    <xf numFmtId="0" fontId="16" fillId="0" borderId="29" xfId="0" applyFont="1" applyBorder="1" applyAlignment="1">
      <alignment horizontal="center"/>
    </xf>
    <xf numFmtId="0" fontId="0" fillId="0" borderId="29" xfId="0" applyBorder="1"/>
    <xf numFmtId="0" fontId="0" fillId="5" borderId="30" xfId="0" applyFill="1" applyBorder="1"/>
    <xf numFmtId="0" fontId="0" fillId="4" borderId="21" xfId="0" applyFill="1" applyBorder="1" applyAlignment="1" applyProtection="1">
      <alignment shrinkToFit="1"/>
      <protection locked="0"/>
    </xf>
    <xf numFmtId="0" fontId="0" fillId="4" borderId="22" xfId="0" applyFill="1" applyBorder="1" applyAlignment="1" applyProtection="1">
      <alignment shrinkToFit="1"/>
      <protection locked="0"/>
    </xf>
    <xf numFmtId="0" fontId="0" fillId="4" borderId="41" xfId="0" applyFill="1" applyBorder="1" applyAlignment="1" applyProtection="1">
      <alignment shrinkToFit="1"/>
      <protection locked="0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3" fillId="0" borderId="18" xfId="0" applyFont="1" applyFill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0" fillId="0" borderId="52" xfId="0" applyFill="1" applyBorder="1" applyAlignment="1">
      <alignment horizontal="right"/>
    </xf>
    <xf numFmtId="0" fontId="0" fillId="0" borderId="18" xfId="0" applyFont="1" applyFill="1" applyBorder="1" applyAlignment="1">
      <alignment horizontal="right"/>
    </xf>
    <xf numFmtId="0" fontId="3" fillId="0" borderId="19" xfId="0" applyFont="1" applyFill="1" applyBorder="1" applyAlignment="1">
      <alignment horizontal="right"/>
    </xf>
    <xf numFmtId="0" fontId="0" fillId="0" borderId="18" xfId="0" applyFill="1" applyBorder="1" applyAlignment="1">
      <alignment horizontal="right"/>
    </xf>
    <xf numFmtId="49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49" fontId="0" fillId="0" borderId="0" xfId="0" applyNumberFormat="1"/>
    <xf numFmtId="0" fontId="0" fillId="0" borderId="31" xfId="0" applyFill="1" applyBorder="1" applyAlignment="1">
      <alignment horizontal="left"/>
    </xf>
    <xf numFmtId="0" fontId="0" fillId="0" borderId="29" xfId="0" applyFill="1" applyBorder="1" applyAlignment="1">
      <alignment horizontal="left"/>
    </xf>
    <xf numFmtId="0" fontId="7" fillId="0" borderId="30" xfId="0" applyFont="1" applyFill="1" applyBorder="1" applyAlignment="1">
      <alignment horizontal="left"/>
    </xf>
    <xf numFmtId="0" fontId="0" fillId="0" borderId="30" xfId="0" applyFill="1" applyBorder="1" applyAlignment="1">
      <alignment horizontal="left"/>
    </xf>
    <xf numFmtId="0" fontId="7" fillId="0" borderId="31" xfId="0" applyFont="1" applyFill="1" applyBorder="1" applyAlignment="1">
      <alignment horizontal="left"/>
    </xf>
    <xf numFmtId="0" fontId="7" fillId="0" borderId="29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44" xfId="1" applyFont="1" applyFill="1" applyBorder="1" applyAlignment="1">
      <alignment horizontal="left" vertical="center" shrinkToFit="1"/>
    </xf>
    <xf numFmtId="0" fontId="11" fillId="0" borderId="32" xfId="1" applyFont="1" applyFill="1" applyBorder="1" applyAlignment="1">
      <alignment horizontal="left" vertical="center" shrinkToFit="1"/>
    </xf>
    <xf numFmtId="0" fontId="11" fillId="0" borderId="42" xfId="1" applyFont="1" applyFill="1" applyBorder="1" applyAlignment="1">
      <alignment horizontal="left" vertical="center" shrinkToFit="1"/>
    </xf>
    <xf numFmtId="0" fontId="0" fillId="0" borderId="11" xfId="0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Fill="1" applyAlignment="1">
      <alignment horizontal="center" textRotation="90"/>
    </xf>
    <xf numFmtId="0" fontId="19" fillId="0" borderId="24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0" fontId="7" fillId="0" borderId="11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Fill="1" applyBorder="1" applyAlignment="1">
      <alignment horizontal="left"/>
    </xf>
    <xf numFmtId="0" fontId="0" fillId="4" borderId="26" xfId="0" applyFill="1" applyBorder="1" applyAlignment="1" applyProtection="1">
      <alignment shrinkToFit="1"/>
      <protection locked="0"/>
    </xf>
    <xf numFmtId="0" fontId="0" fillId="4" borderId="53" xfId="0" applyFill="1" applyBorder="1" applyAlignment="1" applyProtection="1">
      <alignment shrinkToFit="1"/>
      <protection locked="0"/>
    </xf>
    <xf numFmtId="0" fontId="0" fillId="4" borderId="54" xfId="0" applyFill="1" applyBorder="1" applyAlignment="1" applyProtection="1">
      <alignment shrinkToFit="1"/>
      <protection locked="0"/>
    </xf>
    <xf numFmtId="0" fontId="10" fillId="7" borderId="0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164" fontId="0" fillId="0" borderId="0" xfId="0" applyNumberFormat="1" applyAlignment="1">
      <alignment horizontal="center" vertical="center"/>
    </xf>
    <xf numFmtId="164" fontId="0" fillId="2" borderId="18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0" fillId="2" borderId="19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0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7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7" fillId="0" borderId="24" xfId="0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0" fillId="2" borderId="8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11" fillId="0" borderId="8" xfId="0" applyFont="1" applyFill="1" applyBorder="1" applyAlignment="1">
      <alignment horizontal="center" vertical="center" shrinkToFit="1"/>
    </xf>
    <xf numFmtId="164" fontId="11" fillId="0" borderId="8" xfId="0" applyNumberFormat="1" applyFont="1" applyFill="1" applyBorder="1" applyAlignment="1">
      <alignment horizontal="center" vertical="center" shrinkToFit="1"/>
    </xf>
    <xf numFmtId="164" fontId="11" fillId="0" borderId="48" xfId="0" applyNumberFormat="1" applyFont="1" applyFill="1" applyBorder="1" applyAlignment="1">
      <alignment horizontal="center" vertical="center" shrinkToFit="1"/>
    </xf>
    <xf numFmtId="164" fontId="4" fillId="0" borderId="25" xfId="0" applyNumberFormat="1" applyFont="1" applyFill="1" applyBorder="1" applyAlignment="1">
      <alignment horizontal="center" vertical="center" shrinkToFit="1"/>
    </xf>
    <xf numFmtId="164" fontId="4" fillId="0" borderId="43" xfId="0" applyNumberFormat="1" applyFont="1" applyFill="1" applyBorder="1" applyAlignment="1">
      <alignment horizontal="center" vertical="center" shrinkToFit="1"/>
    </xf>
    <xf numFmtId="0" fontId="11" fillId="6" borderId="35" xfId="0" applyFont="1" applyFill="1" applyBorder="1" applyAlignment="1">
      <alignment horizontal="center" vertical="center" shrinkToFit="1"/>
    </xf>
    <xf numFmtId="0" fontId="11" fillId="6" borderId="8" xfId="0" applyFont="1" applyFill="1" applyBorder="1" applyAlignment="1">
      <alignment horizontal="right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32" xfId="0" applyFont="1" applyFill="1" applyBorder="1" applyAlignment="1">
      <alignment horizontal="left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1" fillId="6" borderId="42" xfId="0" applyFont="1" applyFill="1" applyBorder="1" applyAlignment="1">
      <alignment horizontal="left" vertical="center" shrinkToFit="1"/>
    </xf>
    <xf numFmtId="0" fontId="15" fillId="6" borderId="46" xfId="0" applyFont="1" applyFill="1" applyBorder="1" applyAlignment="1">
      <alignment horizontal="center" vertical="center" shrinkToFit="1"/>
    </xf>
    <xf numFmtId="0" fontId="15" fillId="6" borderId="44" xfId="0" applyFont="1" applyFill="1" applyBorder="1" applyAlignment="1">
      <alignment horizontal="center" vertical="center" shrinkToFit="1"/>
    </xf>
    <xf numFmtId="0" fontId="15" fillId="6" borderId="23" xfId="0" applyFont="1" applyFill="1" applyBorder="1" applyAlignment="1">
      <alignment horizontal="center" vertical="center" shrinkToFit="1"/>
    </xf>
    <xf numFmtId="0" fontId="11" fillId="6" borderId="6" xfId="0" applyFont="1" applyFill="1" applyBorder="1" applyAlignment="1">
      <alignment horizontal="center" vertical="center" shrinkToFit="1"/>
    </xf>
    <xf numFmtId="0" fontId="11" fillId="6" borderId="2" xfId="0" applyFont="1" applyFill="1" applyBorder="1" applyAlignment="1">
      <alignment vertical="center" shrinkToFit="1"/>
    </xf>
    <xf numFmtId="0" fontId="11" fillId="6" borderId="2" xfId="0" applyFont="1" applyFill="1" applyBorder="1" applyAlignment="1">
      <alignment horizontal="center" vertical="center" shrinkToFit="1"/>
    </xf>
    <xf numFmtId="0" fontId="11" fillId="6" borderId="45" xfId="0" applyFont="1" applyFill="1" applyBorder="1" applyAlignment="1">
      <alignment horizontal="center" vertical="center" shrinkToFit="1"/>
    </xf>
    <xf numFmtId="0" fontId="0" fillId="2" borderId="38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7" fillId="0" borderId="0" xfId="0" applyFont="1"/>
    <xf numFmtId="0" fontId="21" fillId="8" borderId="0" xfId="0" applyFont="1" applyFill="1"/>
    <xf numFmtId="0" fontId="21" fillId="8" borderId="0" xfId="0" applyFont="1" applyFill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11" fillId="9" borderId="0" xfId="1" applyFont="1" applyFill="1" applyBorder="1" applyAlignment="1">
      <alignment horizontal="center" vertical="center" shrinkToFit="1"/>
    </xf>
    <xf numFmtId="0" fontId="11" fillId="9" borderId="0" xfId="1" applyFont="1" applyFill="1" applyBorder="1" applyAlignment="1">
      <alignment vertical="center" shrinkToFit="1"/>
    </xf>
    <xf numFmtId="0" fontId="15" fillId="9" borderId="0" xfId="1" applyFont="1" applyFill="1" applyBorder="1" applyAlignment="1">
      <alignment horizontal="center" vertical="center" shrinkToFit="1"/>
    </xf>
    <xf numFmtId="164" fontId="11" fillId="9" borderId="0" xfId="1" applyNumberFormat="1" applyFont="1" applyFill="1" applyBorder="1" applyAlignment="1">
      <alignment horizontal="center" vertical="center" shrinkToFit="1"/>
    </xf>
    <xf numFmtId="0" fontId="11" fillId="9" borderId="29" xfId="1" applyFont="1" applyFill="1" applyBorder="1" applyAlignment="1">
      <alignment horizontal="center" vertical="center" shrinkToFit="1"/>
    </xf>
    <xf numFmtId="164" fontId="11" fillId="9" borderId="24" xfId="1" applyNumberFormat="1" applyFont="1" applyFill="1" applyBorder="1" applyAlignment="1">
      <alignment horizontal="center" vertical="center" shrinkToFit="1"/>
    </xf>
    <xf numFmtId="0" fontId="11" fillId="9" borderId="30" xfId="1" applyFont="1" applyFill="1" applyBorder="1" applyAlignment="1">
      <alignment horizontal="center" vertical="center" shrinkToFit="1"/>
    </xf>
    <xf numFmtId="0" fontId="11" fillId="9" borderId="19" xfId="1" applyFont="1" applyFill="1" applyBorder="1" applyAlignment="1">
      <alignment vertical="center" shrinkToFit="1"/>
    </xf>
    <xf numFmtId="0" fontId="11" fillId="9" borderId="19" xfId="1" applyFont="1" applyFill="1" applyBorder="1" applyAlignment="1">
      <alignment horizontal="center" vertical="center" shrinkToFit="1"/>
    </xf>
    <xf numFmtId="164" fontId="11" fillId="9" borderId="19" xfId="1" applyNumberFormat="1" applyFont="1" applyFill="1" applyBorder="1" applyAlignment="1">
      <alignment horizontal="center" vertical="center" shrinkToFit="1"/>
    </xf>
    <xf numFmtId="164" fontId="11" fillId="9" borderId="16" xfId="1" applyNumberFormat="1" applyFont="1" applyFill="1" applyBorder="1" applyAlignment="1">
      <alignment horizontal="center" vertical="center" shrinkToFit="1"/>
    </xf>
    <xf numFmtId="0" fontId="0" fillId="7" borderId="0" xfId="0" applyFill="1" applyAlignment="1">
      <alignment horizontal="left"/>
    </xf>
    <xf numFmtId="49" fontId="0" fillId="7" borderId="0" xfId="0" applyNumberFormat="1" applyFill="1" applyAlignment="1">
      <alignment horizontal="left"/>
    </xf>
    <xf numFmtId="0" fontId="0" fillId="8" borderId="31" xfId="0" applyFill="1" applyBorder="1" applyAlignment="1">
      <alignment horizontal="left"/>
    </xf>
    <xf numFmtId="0" fontId="7" fillId="8" borderId="11" xfId="0" applyFont="1" applyFill="1" applyBorder="1" applyAlignment="1">
      <alignment horizontal="left"/>
    </xf>
    <xf numFmtId="0" fontId="7" fillId="0" borderId="24" xfId="0" applyFont="1" applyFill="1" applyBorder="1" applyAlignment="1">
      <alignment horizontal="left"/>
    </xf>
    <xf numFmtId="0" fontId="0" fillId="11" borderId="56" xfId="0" applyFill="1" applyBorder="1" applyAlignment="1">
      <alignment horizontal="left"/>
    </xf>
    <xf numFmtId="0" fontId="0" fillId="11" borderId="40" xfId="0" applyFill="1" applyBorder="1" applyAlignment="1">
      <alignment horizontal="left"/>
    </xf>
    <xf numFmtId="0" fontId="0" fillId="10" borderId="56" xfId="0" applyFill="1" applyBorder="1" applyAlignment="1">
      <alignment horizontal="left"/>
    </xf>
    <xf numFmtId="0" fontId="0" fillId="10" borderId="40" xfId="0" applyFill="1" applyBorder="1" applyAlignment="1">
      <alignment horizontal="left"/>
    </xf>
    <xf numFmtId="0" fontId="0" fillId="0" borderId="56" xfId="0" applyBorder="1" applyAlignment="1">
      <alignment horizontal="left"/>
    </xf>
    <xf numFmtId="49" fontId="4" fillId="0" borderId="40" xfId="0" applyNumberFormat="1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8" borderId="57" xfId="0" applyFill="1" applyBorder="1" applyAlignment="1">
      <alignment horizontal="left"/>
    </xf>
    <xf numFmtId="0" fontId="7" fillId="8" borderId="58" xfId="0" applyFont="1" applyFill="1" applyBorder="1" applyAlignment="1">
      <alignment horizontal="left"/>
    </xf>
    <xf numFmtId="0" fontId="0" fillId="0" borderId="28" xfId="0" applyFill="1" applyBorder="1" applyAlignment="1">
      <alignment horizontal="left"/>
    </xf>
    <xf numFmtId="0" fontId="7" fillId="0" borderId="59" xfId="0" applyFont="1" applyFill="1" applyBorder="1" applyAlignment="1">
      <alignment horizontal="left"/>
    </xf>
    <xf numFmtId="0" fontId="0" fillId="0" borderId="57" xfId="0" applyFill="1" applyBorder="1" applyAlignment="1">
      <alignment horizontal="left"/>
    </xf>
    <xf numFmtId="0" fontId="7" fillId="0" borderId="58" xfId="0" applyFont="1" applyFill="1" applyBorder="1" applyAlignment="1">
      <alignment horizontal="left"/>
    </xf>
    <xf numFmtId="0" fontId="0" fillId="8" borderId="28" xfId="0" applyFill="1" applyBorder="1" applyAlignment="1">
      <alignment horizontal="left"/>
    </xf>
    <xf numFmtId="0" fontId="7" fillId="8" borderId="59" xfId="0" applyFont="1" applyFill="1" applyBorder="1" applyAlignment="1">
      <alignment horizontal="left"/>
    </xf>
    <xf numFmtId="0" fontId="0" fillId="8" borderId="53" xfId="0" applyFill="1" applyBorder="1" applyAlignment="1">
      <alignment horizontal="left"/>
    </xf>
    <xf numFmtId="0" fontId="7" fillId="8" borderId="61" xfId="0" applyFont="1" applyFill="1" applyBorder="1" applyAlignment="1">
      <alignment horizontal="left"/>
    </xf>
    <xf numFmtId="0" fontId="0" fillId="0" borderId="54" xfId="0" applyFill="1" applyBorder="1" applyAlignment="1">
      <alignment horizontal="left"/>
    </xf>
    <xf numFmtId="0" fontId="7" fillId="0" borderId="62" xfId="0" applyFont="1" applyFill="1" applyBorder="1" applyAlignment="1">
      <alignment horizontal="left"/>
    </xf>
    <xf numFmtId="0" fontId="0" fillId="8" borderId="26" xfId="0" applyFill="1" applyBorder="1" applyAlignment="1">
      <alignment horizontal="left"/>
    </xf>
    <xf numFmtId="0" fontId="0" fillId="8" borderId="60" xfId="0" applyFill="1" applyBorder="1" applyAlignment="1">
      <alignment horizontal="left"/>
    </xf>
    <xf numFmtId="0" fontId="0" fillId="0" borderId="53" xfId="0" applyFill="1" applyBorder="1" applyAlignment="1">
      <alignment horizontal="left"/>
    </xf>
    <xf numFmtId="0" fontId="0" fillId="0" borderId="61" xfId="0" applyFill="1" applyBorder="1" applyAlignment="1">
      <alignment horizontal="left"/>
    </xf>
    <xf numFmtId="0" fontId="0" fillId="8" borderId="61" xfId="0" applyFill="1" applyBorder="1" applyAlignment="1">
      <alignment horizontal="left"/>
    </xf>
    <xf numFmtId="0" fontId="7" fillId="0" borderId="61" xfId="0" applyFont="1" applyFill="1" applyBorder="1" applyAlignment="1">
      <alignment horizontal="left"/>
    </xf>
    <xf numFmtId="0" fontId="7" fillId="8" borderId="60" xfId="0" applyFont="1" applyFill="1" applyBorder="1" applyAlignment="1">
      <alignment horizontal="left"/>
    </xf>
    <xf numFmtId="0" fontId="0" fillId="8" borderId="54" xfId="0" applyFill="1" applyBorder="1" applyAlignment="1">
      <alignment horizontal="left"/>
    </xf>
    <xf numFmtId="0" fontId="7" fillId="8" borderId="62" xfId="0" applyFont="1" applyFill="1" applyBorder="1" applyAlignment="1">
      <alignment horizontal="left"/>
    </xf>
    <xf numFmtId="0" fontId="0" fillId="12" borderId="31" xfId="0" applyFill="1" applyBorder="1" applyAlignment="1">
      <alignment horizontal="left"/>
    </xf>
    <xf numFmtId="0" fontId="0" fillId="12" borderId="11" xfId="0" applyFill="1" applyBorder="1" applyAlignment="1">
      <alignment horizontal="left"/>
    </xf>
    <xf numFmtId="0" fontId="0" fillId="0" borderId="56" xfId="0" applyFill="1" applyBorder="1" applyAlignment="1">
      <alignment horizontal="left"/>
    </xf>
    <xf numFmtId="0" fontId="0" fillId="0" borderId="40" xfId="0" applyFill="1" applyBorder="1" applyAlignment="1">
      <alignment horizontal="left"/>
    </xf>
    <xf numFmtId="0" fontId="0" fillId="8" borderId="62" xfId="0" applyFill="1" applyBorder="1" applyAlignment="1">
      <alignment horizontal="left"/>
    </xf>
    <xf numFmtId="0" fontId="7" fillId="0" borderId="53" xfId="0" applyFont="1" applyFill="1" applyBorder="1" applyAlignment="1">
      <alignment horizontal="left"/>
    </xf>
    <xf numFmtId="0" fontId="7" fillId="8" borderId="53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31" xfId="0" applyFill="1" applyBorder="1" applyAlignment="1">
      <alignment horizontal="left"/>
    </xf>
    <xf numFmtId="0" fontId="0" fillId="13" borderId="11" xfId="0" applyFill="1" applyBorder="1" applyAlignment="1">
      <alignment horizontal="left"/>
    </xf>
    <xf numFmtId="0" fontId="7" fillId="8" borderId="30" xfId="0" applyFont="1" applyFill="1" applyBorder="1" applyAlignment="1">
      <alignment horizontal="left"/>
    </xf>
    <xf numFmtId="0" fontId="7" fillId="8" borderId="29" xfId="0" applyFont="1" applyFill="1" applyBorder="1" applyAlignment="1">
      <alignment horizontal="left"/>
    </xf>
    <xf numFmtId="0" fontId="0" fillId="0" borderId="26" xfId="0" applyFill="1" applyBorder="1" applyAlignment="1">
      <alignment horizontal="left"/>
    </xf>
    <xf numFmtId="0" fontId="7" fillId="0" borderId="28" xfId="0" applyFont="1" applyFill="1" applyBorder="1" applyAlignment="1">
      <alignment horizontal="left"/>
    </xf>
    <xf numFmtId="0" fontId="7" fillId="0" borderId="57" xfId="0" applyFont="1" applyFill="1" applyBorder="1" applyAlignment="1">
      <alignment horizontal="left"/>
    </xf>
    <xf numFmtId="0" fontId="0" fillId="8" borderId="29" xfId="0" applyFill="1" applyBorder="1" applyAlignment="1">
      <alignment horizontal="left"/>
    </xf>
    <xf numFmtId="0" fontId="7" fillId="8" borderId="28" xfId="0" applyFont="1" applyFill="1" applyBorder="1" applyAlignment="1">
      <alignment horizontal="left"/>
    </xf>
    <xf numFmtId="0" fontId="0" fillId="8" borderId="30" xfId="0" applyFill="1" applyBorder="1" applyAlignment="1">
      <alignment horizontal="left"/>
    </xf>
    <xf numFmtId="0" fontId="7" fillId="8" borderId="26" xfId="0" applyFont="1" applyFill="1" applyBorder="1" applyAlignment="1">
      <alignment horizontal="left"/>
    </xf>
    <xf numFmtId="0" fontId="0" fillId="10" borderId="31" xfId="0" applyFill="1" applyBorder="1" applyAlignment="1">
      <alignment horizontal="left"/>
    </xf>
    <xf numFmtId="0" fontId="0" fillId="10" borderId="11" xfId="0" applyFill="1" applyBorder="1" applyAlignment="1">
      <alignment horizontal="left"/>
    </xf>
    <xf numFmtId="0" fontId="7" fillId="8" borderId="24" xfId="0" applyFont="1" applyFill="1" applyBorder="1" applyAlignment="1">
      <alignment horizontal="left"/>
    </xf>
    <xf numFmtId="0" fontId="7" fillId="0" borderId="60" xfId="0" applyFont="1" applyFill="1" applyBorder="1" applyAlignment="1">
      <alignment horizontal="left"/>
    </xf>
    <xf numFmtId="0" fontId="0" fillId="7" borderId="56" xfId="0" applyFill="1" applyBorder="1" applyAlignment="1">
      <alignment horizontal="left"/>
    </xf>
    <xf numFmtId="0" fontId="0" fillId="7" borderId="40" xfId="0" applyFill="1" applyBorder="1" applyAlignment="1">
      <alignment horizontal="left"/>
    </xf>
    <xf numFmtId="0" fontId="7" fillId="8" borderId="54" xfId="0" applyFont="1" applyFill="1" applyBorder="1" applyAlignment="1">
      <alignment horizontal="left"/>
    </xf>
    <xf numFmtId="0" fontId="7" fillId="8" borderId="57" xfId="0" applyFont="1" applyFill="1" applyBorder="1" applyAlignment="1">
      <alignment horizontal="left"/>
    </xf>
    <xf numFmtId="0" fontId="7" fillId="8" borderId="16" xfId="0" applyFont="1" applyFill="1" applyBorder="1" applyAlignment="1">
      <alignment horizontal="left"/>
    </xf>
    <xf numFmtId="0" fontId="0" fillId="13" borderId="56" xfId="0" applyFill="1" applyBorder="1" applyAlignment="1">
      <alignment horizontal="left"/>
    </xf>
    <xf numFmtId="0" fontId="0" fillId="13" borderId="40" xfId="0" applyFill="1" applyBorder="1" applyAlignment="1">
      <alignment horizontal="left"/>
    </xf>
    <xf numFmtId="0" fontId="7" fillId="0" borderId="54" xfId="0" applyFont="1" applyFill="1" applyBorder="1" applyAlignment="1">
      <alignment horizontal="left"/>
    </xf>
    <xf numFmtId="0" fontId="20" fillId="8" borderId="28" xfId="0" applyFont="1" applyFill="1" applyBorder="1" applyAlignment="1">
      <alignment horizontal="left"/>
    </xf>
    <xf numFmtId="0" fontId="20" fillId="8" borderId="60" xfId="0" applyFont="1" applyFill="1" applyBorder="1" applyAlignment="1">
      <alignment horizontal="left"/>
    </xf>
    <xf numFmtId="0" fontId="7" fillId="8" borderId="11" xfId="0" applyFont="1" applyFill="1" applyBorder="1" applyAlignment="1">
      <alignment horizontal="center"/>
    </xf>
    <xf numFmtId="0" fontId="7" fillId="8" borderId="24" xfId="0" applyFont="1" applyFill="1" applyBorder="1" applyAlignment="1">
      <alignment horizontal="center"/>
    </xf>
    <xf numFmtId="0" fontId="7" fillId="8" borderId="16" xfId="0" applyFont="1" applyFill="1" applyBorder="1" applyAlignment="1">
      <alignment horizontal="center"/>
    </xf>
    <xf numFmtId="0" fontId="0" fillId="11" borderId="40" xfId="0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7" fillId="8" borderId="31" xfId="0" applyFont="1" applyFill="1" applyBorder="1" applyAlignment="1">
      <alignment horizontal="left"/>
    </xf>
    <xf numFmtId="0" fontId="0" fillId="12" borderId="40" xfId="0" applyFill="1" applyBorder="1" applyAlignment="1">
      <alignment horizontal="center"/>
    </xf>
    <xf numFmtId="0" fontId="3" fillId="11" borderId="56" xfId="0" applyFont="1" applyFill="1" applyBorder="1" applyAlignment="1">
      <alignment horizontal="left"/>
    </xf>
    <xf numFmtId="0" fontId="3" fillId="15" borderId="5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40" xfId="0" applyFill="1" applyBorder="1" applyAlignment="1">
      <alignment horizontal="center"/>
    </xf>
    <xf numFmtId="0" fontId="7" fillId="8" borderId="58" xfId="0" applyFont="1" applyFill="1" applyBorder="1" applyAlignment="1">
      <alignment horizontal="center"/>
    </xf>
    <xf numFmtId="0" fontId="7" fillId="0" borderId="61" xfId="0" applyFont="1" applyFill="1" applyBorder="1" applyAlignment="1">
      <alignment horizontal="center"/>
    </xf>
    <xf numFmtId="0" fontId="7" fillId="8" borderId="61" xfId="0" applyFont="1" applyFill="1" applyBorder="1" applyAlignment="1">
      <alignment horizontal="center"/>
    </xf>
    <xf numFmtId="0" fontId="7" fillId="0" borderId="59" xfId="0" applyFont="1" applyFill="1" applyBorder="1" applyAlignment="1">
      <alignment horizontal="center"/>
    </xf>
    <xf numFmtId="0" fontId="7" fillId="8" borderId="59" xfId="0" applyFont="1" applyFill="1" applyBorder="1" applyAlignment="1">
      <alignment horizontal="center"/>
    </xf>
    <xf numFmtId="0" fontId="0" fillId="8" borderId="60" xfId="0" applyFill="1" applyBorder="1" applyAlignment="1">
      <alignment horizontal="center"/>
    </xf>
    <xf numFmtId="0" fontId="7" fillId="0" borderId="62" xfId="0" applyFont="1" applyFill="1" applyBorder="1" applyAlignment="1">
      <alignment horizontal="center"/>
    </xf>
    <xf numFmtId="0" fontId="7" fillId="8" borderId="60" xfId="0" applyFont="1" applyFill="1" applyBorder="1" applyAlignment="1">
      <alignment horizontal="center"/>
    </xf>
    <xf numFmtId="0" fontId="7" fillId="0" borderId="58" xfId="0" applyFont="1" applyFill="1" applyBorder="1" applyAlignment="1">
      <alignment horizontal="center"/>
    </xf>
    <xf numFmtId="0" fontId="0" fillId="12" borderId="56" xfId="0" applyFill="1" applyBorder="1" applyAlignment="1">
      <alignment horizontal="left"/>
    </xf>
    <xf numFmtId="0" fontId="20" fillId="8" borderId="59" xfId="0" applyFont="1" applyFill="1" applyBorder="1" applyAlignment="1">
      <alignment horizontal="center"/>
    </xf>
    <xf numFmtId="0" fontId="20" fillId="8" borderId="53" xfId="0" applyFont="1" applyFill="1" applyBorder="1" applyAlignment="1">
      <alignment horizontal="left"/>
    </xf>
    <xf numFmtId="0" fontId="20" fillId="8" borderId="61" xfId="0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7" fillId="8" borderId="62" xfId="0" applyFon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0" fillId="7" borderId="40" xfId="0" applyFill="1" applyBorder="1" applyAlignment="1">
      <alignment horizontal="center"/>
    </xf>
    <xf numFmtId="0" fontId="7" fillId="0" borderId="60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left"/>
    </xf>
    <xf numFmtId="0" fontId="20" fillId="13" borderId="40" xfId="0" applyFont="1" applyFill="1" applyBorder="1" applyAlignment="1">
      <alignment horizontal="center"/>
    </xf>
    <xf numFmtId="0" fontId="20" fillId="15" borderId="40" xfId="0" applyFont="1" applyFill="1" applyBorder="1" applyAlignment="1">
      <alignment horizontal="center"/>
    </xf>
    <xf numFmtId="0" fontId="3" fillId="13" borderId="56" xfId="0" applyFont="1" applyFill="1" applyBorder="1" applyAlignment="1">
      <alignment horizontal="left"/>
    </xf>
    <xf numFmtId="0" fontId="7" fillId="14" borderId="40" xfId="0" applyFont="1" applyFill="1" applyBorder="1" applyAlignment="1">
      <alignment horizontal="center"/>
    </xf>
    <xf numFmtId="0" fontId="3" fillId="14" borderId="56" xfId="0" applyFont="1" applyFill="1" applyBorder="1" applyAlignment="1">
      <alignment horizontal="left"/>
    </xf>
    <xf numFmtId="0" fontId="7" fillId="10" borderId="31" xfId="0" applyFont="1" applyFill="1" applyBorder="1" applyAlignment="1">
      <alignment horizontal="left"/>
    </xf>
    <xf numFmtId="0" fontId="0" fillId="10" borderId="11" xfId="0" applyFill="1" applyBorder="1" applyAlignment="1">
      <alignment horizontal="center"/>
    </xf>
    <xf numFmtId="0" fontId="20" fillId="0" borderId="59" xfId="0" applyFont="1" applyFill="1" applyBorder="1" applyAlignment="1">
      <alignment horizontal="center"/>
    </xf>
    <xf numFmtId="0" fontId="20" fillId="0" borderId="62" xfId="0" applyFont="1" applyFill="1" applyBorder="1" applyAlignment="1">
      <alignment horizontal="center"/>
    </xf>
    <xf numFmtId="0" fontId="20" fillId="0" borderId="58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20" fillId="0" borderId="54" xfId="0" applyFont="1" applyFill="1" applyBorder="1" applyAlignment="1">
      <alignment horizontal="left"/>
    </xf>
    <xf numFmtId="0" fontId="20" fillId="0" borderId="57" xfId="0" applyFont="1" applyFill="1" applyBorder="1" applyAlignment="1">
      <alignment horizontal="left"/>
    </xf>
    <xf numFmtId="0" fontId="20" fillId="0" borderId="28" xfId="0" applyFont="1" applyFill="1" applyBorder="1" applyAlignment="1">
      <alignment horizontal="left"/>
    </xf>
    <xf numFmtId="0" fontId="20" fillId="0" borderId="30" xfId="0" applyFont="1" applyFill="1" applyBorder="1" applyAlignment="1">
      <alignment horizontal="left"/>
    </xf>
    <xf numFmtId="0" fontId="7" fillId="0" borderId="56" xfId="0" applyFont="1" applyFill="1" applyBorder="1" applyAlignment="1">
      <alignment horizontal="left"/>
    </xf>
    <xf numFmtId="164" fontId="0" fillId="3" borderId="0" xfId="0" applyNumberFormat="1" applyFill="1" applyAlignment="1">
      <alignment horizontal="center" shrinkToFit="1"/>
    </xf>
    <xf numFmtId="164" fontId="7" fillId="3" borderId="0" xfId="0" applyNumberFormat="1" applyFont="1" applyFill="1" applyAlignment="1">
      <alignment horizontal="center"/>
    </xf>
    <xf numFmtId="0" fontId="7" fillId="0" borderId="53" xfId="0" applyFont="1" applyBorder="1" applyAlignment="1">
      <alignment horizontal="left"/>
    </xf>
    <xf numFmtId="0" fontId="7" fillId="0" borderId="54" xfId="0" applyFont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43" xfId="0" applyBorder="1" applyAlignment="1">
      <alignment horizontal="left"/>
    </xf>
    <xf numFmtId="49" fontId="0" fillId="10" borderId="40" xfId="0" applyNumberFormat="1" applyFill="1" applyBorder="1" applyAlignment="1">
      <alignment horizontal="left"/>
    </xf>
    <xf numFmtId="49" fontId="7" fillId="8" borderId="60" xfId="0" applyNumberFormat="1" applyFont="1" applyFill="1" applyBorder="1" applyAlignment="1">
      <alignment horizontal="left"/>
    </xf>
    <xf numFmtId="49" fontId="7" fillId="0" borderId="61" xfId="0" applyNumberFormat="1" applyFont="1" applyFill="1" applyBorder="1" applyAlignment="1">
      <alignment horizontal="left"/>
    </xf>
    <xf numFmtId="49" fontId="7" fillId="8" borderId="61" xfId="0" applyNumberFormat="1" applyFont="1" applyFill="1" applyBorder="1" applyAlignment="1">
      <alignment horizontal="left"/>
    </xf>
    <xf numFmtId="49" fontId="7" fillId="0" borderId="59" xfId="0" applyNumberFormat="1" applyFont="1" applyFill="1" applyBorder="1" applyAlignment="1">
      <alignment horizontal="left"/>
    </xf>
    <xf numFmtId="49" fontId="7" fillId="0" borderId="58" xfId="0" applyNumberFormat="1" applyFont="1" applyFill="1" applyBorder="1" applyAlignment="1">
      <alignment horizontal="left"/>
    </xf>
    <xf numFmtId="49" fontId="7" fillId="8" borderId="59" xfId="0" applyNumberFormat="1" applyFont="1" applyFill="1" applyBorder="1" applyAlignment="1">
      <alignment horizontal="left"/>
    </xf>
    <xf numFmtId="49" fontId="7" fillId="8" borderId="24" xfId="0" applyNumberFormat="1" applyFont="1" applyFill="1" applyBorder="1" applyAlignment="1">
      <alignment horizontal="left"/>
    </xf>
    <xf numFmtId="49" fontId="7" fillId="8" borderId="58" xfId="0" applyNumberFormat="1" applyFont="1" applyFill="1" applyBorder="1" applyAlignment="1">
      <alignment horizontal="left"/>
    </xf>
    <xf numFmtId="49" fontId="7" fillId="8" borderId="16" xfId="0" applyNumberFormat="1" applyFont="1" applyFill="1" applyBorder="1" applyAlignment="1">
      <alignment horizontal="left"/>
    </xf>
    <xf numFmtId="49" fontId="7" fillId="0" borderId="11" xfId="0" applyNumberFormat="1" applyFont="1" applyFill="1" applyBorder="1" applyAlignment="1">
      <alignment horizontal="left"/>
    </xf>
    <xf numFmtId="49" fontId="7" fillId="0" borderId="24" xfId="0" applyNumberFormat="1" applyFont="1" applyFill="1" applyBorder="1" applyAlignment="1">
      <alignment horizontal="left"/>
    </xf>
    <xf numFmtId="49" fontId="7" fillId="0" borderId="62" xfId="0" applyNumberFormat="1" applyFont="1" applyFill="1" applyBorder="1" applyAlignment="1">
      <alignment horizontal="left"/>
    </xf>
    <xf numFmtId="0" fontId="7" fillId="8" borderId="56" xfId="0" applyFont="1" applyFill="1" applyBorder="1" applyAlignment="1">
      <alignment horizontal="left"/>
    </xf>
    <xf numFmtId="49" fontId="7" fillId="8" borderId="40" xfId="0" applyNumberFormat="1" applyFont="1" applyFill="1" applyBorder="1" applyAlignment="1">
      <alignment horizontal="left"/>
    </xf>
    <xf numFmtId="49" fontId="0" fillId="11" borderId="40" xfId="0" applyNumberFormat="1" applyFill="1" applyBorder="1" applyAlignment="1">
      <alignment horizontal="left"/>
    </xf>
    <xf numFmtId="49" fontId="7" fillId="0" borderId="60" xfId="0" applyNumberFormat="1" applyFont="1" applyFill="1" applyBorder="1" applyAlignment="1">
      <alignment horizontal="left"/>
    </xf>
    <xf numFmtId="49" fontId="7" fillId="8" borderId="62" xfId="0" applyNumberFormat="1" applyFont="1" applyFill="1" applyBorder="1" applyAlignment="1">
      <alignment horizontal="left"/>
    </xf>
    <xf numFmtId="49" fontId="7" fillId="8" borderId="11" xfId="0" applyNumberFormat="1" applyFont="1" applyFill="1" applyBorder="1" applyAlignment="1">
      <alignment horizontal="left"/>
    </xf>
    <xf numFmtId="49" fontId="0" fillId="13" borderId="40" xfId="0" applyNumberFormat="1" applyFill="1" applyBorder="1" applyAlignment="1">
      <alignment horizontal="left"/>
    </xf>
    <xf numFmtId="49" fontId="7" fillId="0" borderId="16" xfId="0" applyNumberFormat="1" applyFont="1" applyFill="1" applyBorder="1" applyAlignment="1">
      <alignment horizontal="left"/>
    </xf>
    <xf numFmtId="49" fontId="0" fillId="0" borderId="40" xfId="0" applyNumberFormat="1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58" xfId="0" applyBorder="1" applyAlignment="1">
      <alignment horizontal="center"/>
    </xf>
    <xf numFmtId="0" fontId="0" fillId="0" borderId="53" xfId="0" applyBorder="1" applyAlignment="1">
      <alignment horizontal="left"/>
    </xf>
    <xf numFmtId="0" fontId="0" fillId="0" borderId="61" xfId="0" applyBorder="1" applyAlignment="1">
      <alignment horizontal="center"/>
    </xf>
    <xf numFmtId="0" fontId="7" fillId="8" borderId="29" xfId="0" applyFont="1" applyFill="1" applyBorder="1"/>
    <xf numFmtId="0" fontId="3" fillId="16" borderId="56" xfId="0" applyFont="1" applyFill="1" applyBorder="1" applyAlignment="1">
      <alignment horizontal="left"/>
    </xf>
    <xf numFmtId="0" fontId="7" fillId="16" borderId="40" xfId="0" applyFont="1" applyFill="1" applyBorder="1" applyAlignment="1">
      <alignment horizontal="center"/>
    </xf>
    <xf numFmtId="0" fontId="20" fillId="8" borderId="26" xfId="0" applyFont="1" applyFill="1" applyBorder="1" applyAlignment="1">
      <alignment horizontal="left"/>
    </xf>
    <xf numFmtId="49" fontId="7" fillId="8" borderId="46" xfId="0" applyNumberFormat="1" applyFont="1" applyFill="1" applyBorder="1" applyAlignment="1">
      <alignment horizontal="left"/>
    </xf>
    <xf numFmtId="0" fontId="7" fillId="8" borderId="49" xfId="0" applyFont="1" applyFill="1" applyBorder="1" applyAlignment="1">
      <alignment horizontal="left"/>
    </xf>
    <xf numFmtId="0" fontId="7" fillId="6" borderId="0" xfId="0" applyFont="1" applyFill="1"/>
    <xf numFmtId="0" fontId="7" fillId="0" borderId="0" xfId="0" applyFont="1" applyAlignment="1">
      <alignment horizontal="center"/>
    </xf>
    <xf numFmtId="0" fontId="7" fillId="8" borderId="40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7" fillId="0" borderId="41" xfId="0" applyFont="1" applyFill="1" applyBorder="1" applyAlignment="1">
      <alignment horizontal="left"/>
    </xf>
    <xf numFmtId="49" fontId="7" fillId="0" borderId="43" xfId="0" applyNumberFormat="1" applyFont="1" applyFill="1" applyBorder="1" applyAlignment="1">
      <alignment horizontal="left"/>
    </xf>
    <xf numFmtId="0" fontId="7" fillId="8" borderId="21" xfId="0" applyFont="1" applyFill="1" applyBorder="1" applyAlignment="1">
      <alignment horizontal="left"/>
    </xf>
    <xf numFmtId="49" fontId="7" fillId="8" borderId="23" xfId="0" applyNumberFormat="1" applyFont="1" applyFill="1" applyBorder="1" applyAlignment="1">
      <alignment horizontal="left"/>
    </xf>
    <xf numFmtId="0" fontId="7" fillId="8" borderId="22" xfId="0" applyFont="1" applyFill="1" applyBorder="1" applyAlignment="1">
      <alignment horizontal="left"/>
    </xf>
    <xf numFmtId="49" fontId="7" fillId="8" borderId="25" xfId="0" applyNumberFormat="1" applyFont="1" applyFill="1" applyBorder="1" applyAlignment="1">
      <alignment horizontal="left"/>
    </xf>
    <xf numFmtId="0" fontId="7" fillId="8" borderId="39" xfId="0" applyFont="1" applyFill="1" applyBorder="1" applyAlignment="1">
      <alignment horizontal="left"/>
    </xf>
    <xf numFmtId="49" fontId="7" fillId="8" borderId="63" xfId="0" applyNumberFormat="1" applyFont="1" applyFill="1" applyBorder="1" applyAlignment="1">
      <alignment horizontal="left"/>
    </xf>
    <xf numFmtId="0" fontId="7" fillId="0" borderId="64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left" vertical="center" wrapText="1"/>
    </xf>
    <xf numFmtId="0" fontId="7" fillId="0" borderId="68" xfId="0" applyFont="1" applyBorder="1" applyAlignment="1">
      <alignment horizontal="left" vertical="center" wrapText="1"/>
    </xf>
    <xf numFmtId="0" fontId="7" fillId="0" borderId="69" xfId="0" applyFont="1" applyBorder="1" applyAlignment="1">
      <alignment horizontal="left" vertical="center" wrapText="1"/>
    </xf>
    <xf numFmtId="0" fontId="3" fillId="12" borderId="31" xfId="0" applyFont="1" applyFill="1" applyBorder="1" applyAlignment="1">
      <alignment horizontal="left"/>
    </xf>
    <xf numFmtId="0" fontId="0" fillId="12" borderId="11" xfId="0" applyFill="1" applyBorder="1" applyAlignment="1">
      <alignment horizontal="center"/>
    </xf>
    <xf numFmtId="0" fontId="7" fillId="0" borderId="70" xfId="0" applyFont="1" applyBorder="1" applyAlignment="1">
      <alignment horizontal="left" vertical="center" wrapText="1"/>
    </xf>
    <xf numFmtId="0" fontId="7" fillId="0" borderId="71" xfId="0" applyFont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/>
    </xf>
    <xf numFmtId="0" fontId="7" fillId="8" borderId="70" xfId="0" applyFont="1" applyFill="1" applyBorder="1" applyAlignment="1">
      <alignment horizontal="left" vertical="center" wrapText="1"/>
    </xf>
    <xf numFmtId="0" fontId="7" fillId="8" borderId="71" xfId="0" applyFont="1" applyFill="1" applyBorder="1" applyAlignment="1">
      <alignment horizontal="center" vertical="center" wrapText="1"/>
    </xf>
    <xf numFmtId="0" fontId="7" fillId="8" borderId="67" xfId="0" applyFont="1" applyFill="1" applyBorder="1" applyAlignment="1">
      <alignment horizontal="left" vertical="center" wrapText="1"/>
    </xf>
    <xf numFmtId="0" fontId="7" fillId="8" borderId="64" xfId="0" applyFont="1" applyFill="1" applyBorder="1" applyAlignment="1">
      <alignment horizontal="center" vertical="center" wrapText="1"/>
    </xf>
    <xf numFmtId="0" fontId="7" fillId="8" borderId="68" xfId="0" applyFont="1" applyFill="1" applyBorder="1" applyAlignment="1">
      <alignment horizontal="left" vertical="center" wrapText="1"/>
    </xf>
    <xf numFmtId="0" fontId="7" fillId="8" borderId="65" xfId="0" applyFont="1" applyFill="1" applyBorder="1" applyAlignment="1">
      <alignment horizontal="center" vertical="center" wrapText="1"/>
    </xf>
    <xf numFmtId="0" fontId="7" fillId="8" borderId="40" xfId="0" applyFont="1" applyFill="1" applyBorder="1" applyAlignment="1">
      <alignment horizontal="center"/>
    </xf>
    <xf numFmtId="0" fontId="7" fillId="8" borderId="72" xfId="0" applyFont="1" applyFill="1" applyBorder="1" applyAlignment="1">
      <alignment horizontal="center"/>
    </xf>
    <xf numFmtId="0" fontId="7" fillId="0" borderId="68" xfId="0" applyFont="1" applyFill="1" applyBorder="1" applyAlignment="1">
      <alignment horizontal="center"/>
    </xf>
    <xf numFmtId="0" fontId="7" fillId="0" borderId="73" xfId="0" applyFont="1" applyFill="1" applyBorder="1" applyAlignment="1">
      <alignment horizontal="center"/>
    </xf>
    <xf numFmtId="0" fontId="7" fillId="8" borderId="73" xfId="0" applyFont="1" applyFill="1" applyBorder="1" applyAlignment="1">
      <alignment horizontal="center"/>
    </xf>
    <xf numFmtId="0" fontId="7" fillId="8" borderId="74" xfId="0" applyFont="1" applyFill="1" applyBorder="1" applyAlignment="1">
      <alignment horizontal="center"/>
    </xf>
    <xf numFmtId="0" fontId="7" fillId="0" borderId="72" xfId="0" applyFont="1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7" fillId="0" borderId="74" xfId="0" applyFont="1" applyFill="1" applyBorder="1" applyAlignment="1">
      <alignment horizontal="center"/>
    </xf>
    <xf numFmtId="0" fontId="7" fillId="0" borderId="53" xfId="0" applyFont="1" applyBorder="1"/>
    <xf numFmtId="0" fontId="9" fillId="0" borderId="30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0" borderId="29" xfId="0" applyFont="1" applyBorder="1" applyAlignment="1">
      <alignment horizontal="left"/>
    </xf>
    <xf numFmtId="0" fontId="19" fillId="0" borderId="24" xfId="0" applyFont="1" applyBorder="1" applyAlignment="1">
      <alignment horizontal="left"/>
    </xf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left"/>
    </xf>
    <xf numFmtId="0" fontId="0" fillId="3" borderId="16" xfId="0" applyFill="1" applyBorder="1" applyAlignment="1">
      <alignment horizontal="left"/>
    </xf>
    <xf numFmtId="0" fontId="0" fillId="3" borderId="19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15" fillId="5" borderId="0" xfId="1" applyFont="1" applyFill="1" applyBorder="1" applyAlignment="1">
      <alignment horizontal="center" vertical="center" shrinkToFit="1"/>
    </xf>
    <xf numFmtId="0" fontId="15" fillId="5" borderId="24" xfId="1" applyFont="1" applyFill="1" applyBorder="1" applyAlignment="1">
      <alignment horizontal="center" vertical="center" shrinkToFit="1"/>
    </xf>
    <xf numFmtId="0" fontId="11" fillId="3" borderId="33" xfId="0" applyFont="1" applyFill="1" applyBorder="1" applyAlignment="1">
      <alignment horizontal="center" vertical="center" shrinkToFit="1"/>
    </xf>
    <xf numFmtId="0" fontId="11" fillId="3" borderId="36" xfId="0" applyFont="1" applyFill="1" applyBorder="1" applyAlignment="1">
      <alignment horizontal="center" vertical="center" shrinkToFit="1"/>
    </xf>
    <xf numFmtId="0" fontId="11" fillId="3" borderId="50" xfId="0" applyFont="1" applyFill="1" applyBorder="1" applyAlignment="1">
      <alignment horizontal="center" vertical="center" shrinkToFit="1"/>
    </xf>
    <xf numFmtId="0" fontId="11" fillId="3" borderId="47" xfId="0" applyFont="1" applyFill="1" applyBorder="1" applyAlignment="1">
      <alignment horizontal="center" vertical="center" shrinkToFit="1"/>
    </xf>
    <xf numFmtId="0" fontId="11" fillId="6" borderId="33" xfId="0" applyFont="1" applyFill="1" applyBorder="1" applyAlignment="1">
      <alignment horizontal="center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50" xfId="0" applyFont="1" applyFill="1" applyBorder="1" applyAlignment="1">
      <alignment horizontal="center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5" fillId="3" borderId="49" xfId="0" applyFont="1" applyFill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left" vertical="center" shrinkToFit="1"/>
    </xf>
    <xf numFmtId="0" fontId="11" fillId="3" borderId="6" xfId="0" applyFont="1" applyFill="1" applyBorder="1" applyAlignment="1">
      <alignment horizontal="left" vertical="center" shrinkToFit="1"/>
    </xf>
    <xf numFmtId="0" fontId="4" fillId="0" borderId="0" xfId="0" applyFont="1" applyAlignment="1">
      <alignment horizontal="center" textRotation="90"/>
    </xf>
  </cellXfs>
  <cellStyles count="2">
    <cellStyle name="Standard" xfId="0" builtinId="0"/>
    <cellStyle name="Standard 2" xfId="1"/>
  </cellStyles>
  <dxfs count="83"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CCFF"/>
      <color rgb="FFCC99FF"/>
      <color rgb="FFCCFFCC"/>
      <color rgb="FFCCFFFF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23"/>
  <sheetViews>
    <sheetView tabSelected="1" zoomScale="130" zoomScaleNormal="130" workbookViewId="0">
      <selection activeCell="C10" sqref="C10"/>
    </sheetView>
  </sheetViews>
  <sheetFormatPr baseColWidth="10" defaultRowHeight="12.75" x14ac:dyDescent="0.2"/>
  <cols>
    <col min="2" max="2" width="32.7109375" customWidth="1"/>
    <col min="3" max="3" width="27.42578125" customWidth="1"/>
  </cols>
  <sheetData>
    <row r="1" spans="1:10" ht="13.5" thickBot="1" x14ac:dyDescent="0.25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0" ht="30" x14ac:dyDescent="0.4">
      <c r="A2" s="175"/>
      <c r="B2" s="478" t="s">
        <v>101</v>
      </c>
      <c r="C2" s="479"/>
      <c r="D2" s="175"/>
      <c r="E2" s="175"/>
      <c r="F2" s="175"/>
      <c r="G2" s="175"/>
      <c r="H2" s="175"/>
      <c r="I2" s="175"/>
      <c r="J2" s="175"/>
    </row>
    <row r="3" spans="1:10" ht="20.25" x14ac:dyDescent="0.3">
      <c r="A3" s="175"/>
      <c r="B3" s="480" t="s">
        <v>102</v>
      </c>
      <c r="C3" s="481"/>
      <c r="D3" s="175"/>
      <c r="E3" s="175"/>
      <c r="F3" s="175"/>
      <c r="G3" s="175"/>
      <c r="H3" s="175"/>
      <c r="I3" s="175"/>
      <c r="J3" s="175"/>
    </row>
    <row r="4" spans="1:10" ht="14.25" x14ac:dyDescent="0.2">
      <c r="A4" s="175"/>
      <c r="B4" s="482" t="s">
        <v>306</v>
      </c>
      <c r="C4" s="483"/>
      <c r="D4" s="175"/>
      <c r="E4" s="175"/>
      <c r="F4" s="175"/>
      <c r="G4" s="175"/>
      <c r="H4" s="175"/>
      <c r="I4" s="175"/>
      <c r="J4" s="175"/>
    </row>
    <row r="5" spans="1:10" ht="14.25" x14ac:dyDescent="0.2">
      <c r="A5" s="175"/>
      <c r="B5" s="179"/>
      <c r="C5" s="214" t="s">
        <v>1351</v>
      </c>
      <c r="D5" s="175"/>
      <c r="E5" s="175"/>
      <c r="F5" s="175"/>
      <c r="G5" s="175"/>
      <c r="H5" s="175"/>
      <c r="I5" s="175"/>
      <c r="J5" s="175"/>
    </row>
    <row r="6" spans="1:10" x14ac:dyDescent="0.2">
      <c r="A6" s="175"/>
      <c r="B6" s="484" t="s">
        <v>103</v>
      </c>
      <c r="C6" s="485"/>
      <c r="D6" s="175"/>
      <c r="E6" s="175"/>
      <c r="F6" s="175"/>
      <c r="G6" s="175"/>
      <c r="H6" s="175"/>
      <c r="I6" s="175"/>
      <c r="J6" s="175"/>
    </row>
    <row r="7" spans="1:10" x14ac:dyDescent="0.2">
      <c r="A7" s="175"/>
      <c r="B7" s="180"/>
      <c r="C7" s="213" t="s">
        <v>1352</v>
      </c>
      <c r="D7" s="175"/>
      <c r="E7" s="175"/>
      <c r="F7" s="175"/>
      <c r="G7" s="175"/>
      <c r="H7" s="175"/>
      <c r="I7" s="175"/>
      <c r="J7" s="175"/>
    </row>
    <row r="8" spans="1:10" ht="21" thickBot="1" x14ac:dyDescent="0.35">
      <c r="A8" s="175"/>
      <c r="B8" s="476" t="s">
        <v>76</v>
      </c>
      <c r="C8" s="477"/>
      <c r="D8" s="175"/>
      <c r="E8" s="175"/>
      <c r="F8" s="175"/>
      <c r="G8" s="175"/>
      <c r="H8" s="175"/>
      <c r="I8" s="175"/>
      <c r="J8" s="175"/>
    </row>
    <row r="9" spans="1:10" ht="13.5" thickBot="1" x14ac:dyDescent="0.25">
      <c r="A9" s="175"/>
      <c r="B9" s="81"/>
      <c r="C9" s="81"/>
      <c r="D9" s="175"/>
      <c r="E9" s="175"/>
      <c r="F9" s="175"/>
      <c r="G9" s="175"/>
      <c r="H9" s="175"/>
      <c r="I9" s="175"/>
      <c r="J9" s="175"/>
    </row>
    <row r="10" spans="1:10" x14ac:dyDescent="0.2">
      <c r="A10" s="175"/>
      <c r="B10" s="45" t="s">
        <v>72</v>
      </c>
      <c r="C10" s="48"/>
      <c r="D10" s="175"/>
      <c r="E10" s="175"/>
      <c r="F10" s="175"/>
      <c r="G10" s="175"/>
      <c r="H10" s="175"/>
      <c r="I10" s="175"/>
      <c r="J10" s="175"/>
    </row>
    <row r="11" spans="1:10" x14ac:dyDescent="0.2">
      <c r="A11" s="175"/>
      <c r="B11" s="46" t="s">
        <v>73</v>
      </c>
      <c r="C11" s="49"/>
      <c r="D11" s="175"/>
      <c r="E11" s="175"/>
      <c r="F11" s="175"/>
      <c r="G11" s="175"/>
      <c r="H11" s="175"/>
      <c r="I11" s="175"/>
      <c r="J11" s="175"/>
    </row>
    <row r="12" spans="1:10" x14ac:dyDescent="0.2">
      <c r="A12" s="175"/>
      <c r="B12" s="47" t="s">
        <v>74</v>
      </c>
      <c r="C12" s="50" t="s">
        <v>75</v>
      </c>
      <c r="D12" s="175"/>
      <c r="E12" s="175"/>
      <c r="F12" s="175"/>
      <c r="G12" s="175"/>
      <c r="H12" s="175"/>
      <c r="I12" s="175"/>
      <c r="J12" s="175"/>
    </row>
    <row r="13" spans="1:10" ht="13.5" thickBot="1" x14ac:dyDescent="0.25">
      <c r="A13" s="175"/>
      <c r="B13" s="177" t="s">
        <v>58</v>
      </c>
      <c r="C13" s="178" t="s">
        <v>1466</v>
      </c>
      <c r="D13" s="175"/>
      <c r="E13" s="175"/>
      <c r="F13" s="175"/>
      <c r="G13" s="175"/>
      <c r="H13" s="175"/>
      <c r="I13" s="175"/>
      <c r="J13" s="175"/>
    </row>
    <row r="14" spans="1:10" ht="13.5" thickBot="1" x14ac:dyDescent="0.25">
      <c r="A14" s="175"/>
      <c r="B14" s="181"/>
      <c r="C14" s="176" t="str">
        <f>IF(C12="TGAW",C12&amp;" "&amp;C13,C12)</f>
        <v>TGAW TU</v>
      </c>
      <c r="D14" s="175"/>
      <c r="E14" s="175"/>
      <c r="F14" s="175"/>
      <c r="G14" s="175"/>
      <c r="H14" s="175"/>
      <c r="I14" s="175"/>
      <c r="J14" s="175"/>
    </row>
    <row r="15" spans="1:10" x14ac:dyDescent="0.2">
      <c r="A15" s="175"/>
      <c r="B15" s="175"/>
      <c r="C15" s="175"/>
      <c r="D15" s="175"/>
      <c r="E15" s="175"/>
      <c r="F15" s="175"/>
      <c r="G15" s="175"/>
      <c r="H15" s="175"/>
      <c r="I15" s="175"/>
      <c r="J15" s="175"/>
    </row>
    <row r="16" spans="1:10" x14ac:dyDescent="0.2">
      <c r="A16" s="175"/>
      <c r="B16" s="175" t="s">
        <v>106</v>
      </c>
      <c r="C16" s="175">
        <f>VLOOKUP($C$14,Daten!$EP$3:$ES$9,3,FALSE)</f>
        <v>10</v>
      </c>
      <c r="D16" s="175"/>
      <c r="E16" s="175"/>
      <c r="F16" s="175"/>
      <c r="G16" s="175"/>
      <c r="H16" s="175"/>
      <c r="I16" s="175"/>
      <c r="J16" s="175"/>
    </row>
    <row r="17" spans="1:10" x14ac:dyDescent="0.2">
      <c r="A17" s="175"/>
      <c r="B17" s="175" t="s">
        <v>107</v>
      </c>
      <c r="C17" s="175">
        <f>VLOOKUP($C$14,Daten!$EP$3:$ES$9,4,FALSE)</f>
        <v>8</v>
      </c>
      <c r="D17" s="175"/>
      <c r="E17" s="175"/>
      <c r="F17" s="175"/>
      <c r="G17" s="175"/>
      <c r="H17" s="175"/>
      <c r="I17" s="175"/>
      <c r="J17" s="175"/>
    </row>
    <row r="18" spans="1:10" x14ac:dyDescent="0.2">
      <c r="A18" s="175"/>
      <c r="B18" s="175"/>
      <c r="C18" s="175"/>
      <c r="D18" s="175"/>
      <c r="E18" s="175"/>
      <c r="F18" s="175"/>
      <c r="G18" s="175"/>
      <c r="H18" s="175"/>
      <c r="I18" s="175"/>
      <c r="J18" s="175"/>
    </row>
    <row r="19" spans="1:10" x14ac:dyDescent="0.2">
      <c r="A19" s="175"/>
      <c r="B19" s="175" t="str">
        <f>IF(AND(C12="AK60+",C13="A/B"),"AK60+, bitte Altersklasse TU wählen","")</f>
        <v/>
      </c>
      <c r="C19" s="175"/>
      <c r="D19" s="175"/>
      <c r="E19" s="175"/>
      <c r="F19" s="175"/>
      <c r="G19" s="175"/>
      <c r="H19" s="175"/>
      <c r="I19" s="175"/>
      <c r="J19" s="175"/>
    </row>
    <row r="20" spans="1:10" x14ac:dyDescent="0.2">
      <c r="A20" s="175"/>
      <c r="B20" s="175"/>
      <c r="C20" s="175"/>
      <c r="D20" s="175"/>
      <c r="E20" s="175"/>
      <c r="F20" s="175"/>
      <c r="G20" s="175"/>
      <c r="H20" s="175"/>
      <c r="I20" s="175"/>
      <c r="J20" s="175"/>
    </row>
    <row r="21" spans="1:10" x14ac:dyDescent="0.2">
      <c r="A21" s="175"/>
      <c r="B21" s="175"/>
      <c r="C21" s="175"/>
      <c r="D21" s="175"/>
      <c r="E21" s="175"/>
      <c r="F21" s="175"/>
      <c r="G21" s="175"/>
      <c r="H21" s="175"/>
      <c r="I21" s="175"/>
      <c r="J21" s="175"/>
    </row>
    <row r="22" spans="1:10" x14ac:dyDescent="0.2">
      <c r="A22" s="175"/>
      <c r="B22" s="175"/>
      <c r="C22" s="175"/>
      <c r="D22" s="175"/>
      <c r="E22" s="175"/>
      <c r="F22" s="175"/>
      <c r="G22" s="175"/>
      <c r="H22" s="175"/>
      <c r="I22" s="175"/>
      <c r="J22" s="175"/>
    </row>
    <row r="23" spans="1:10" x14ac:dyDescent="0.2">
      <c r="A23" s="175"/>
      <c r="B23" s="175"/>
      <c r="C23" s="175"/>
      <c r="D23" s="175"/>
      <c r="E23" s="175"/>
      <c r="F23" s="175"/>
      <c r="G23" s="175"/>
      <c r="H23" s="175"/>
      <c r="I23" s="175"/>
      <c r="J23" s="175"/>
    </row>
  </sheetData>
  <sheetProtection sheet="1" objects="1" scenarios="1" selectLockedCells="1"/>
  <mergeCells count="5">
    <mergeCell ref="B8:C8"/>
    <mergeCell ref="B2:C2"/>
    <mergeCell ref="B3:C3"/>
    <mergeCell ref="B4:C4"/>
    <mergeCell ref="B6:C6"/>
  </mergeCells>
  <phoneticPr fontId="2" type="noConversion"/>
  <conditionalFormatting sqref="B19">
    <cfRule type="cellIs" dxfId="82" priority="1" operator="notEqual">
      <formula>""</formula>
    </cfRule>
  </conditionalFormatting>
  <dataValidations count="2">
    <dataValidation type="list" allowBlank="1" showInputMessage="1" showErrorMessage="1" sqref="C12">
      <formula1>"TGAW,LK 1,LK 2,LK 3,AK 60+,AK 70+"</formula1>
    </dataValidation>
    <dataValidation type="list" allowBlank="1" showInputMessage="1" showErrorMessage="1" sqref="C13">
      <formula1>"TU,A/B"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V45"/>
  <sheetViews>
    <sheetView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18" max="18" width="5.5703125" customWidth="1"/>
    <col min="19" max="19" width="5" style="3" customWidth="1"/>
    <col min="21" max="21" width="9.28515625" customWidth="1"/>
  </cols>
  <sheetData>
    <row r="1" spans="1:22" x14ac:dyDescent="0.2">
      <c r="A1" s="73"/>
      <c r="B1" s="74"/>
      <c r="C1" s="74"/>
      <c r="D1" s="75"/>
      <c r="E1" s="75"/>
      <c r="F1" s="75"/>
      <c r="G1" s="76"/>
    </row>
    <row r="2" spans="1:22" ht="23.25" customHeight="1" x14ac:dyDescent="0.35">
      <c r="A2" s="77"/>
      <c r="B2" s="78" t="str">
        <f>IF(Name!C10&lt;&gt;"",Name!C10,"")</f>
        <v/>
      </c>
      <c r="C2" s="78"/>
      <c r="D2" s="486" t="s">
        <v>60</v>
      </c>
      <c r="E2" s="486"/>
      <c r="F2" s="486"/>
      <c r="G2" s="487"/>
    </row>
    <row r="3" spans="1:22" ht="23.25" customHeight="1" x14ac:dyDescent="0.35">
      <c r="A3" s="77"/>
      <c r="B3" s="78" t="str">
        <f>IF(Name!C11&lt;&gt;"",Name!C11,"")</f>
        <v/>
      </c>
      <c r="C3" s="78"/>
      <c r="D3" s="486"/>
      <c r="E3" s="486"/>
      <c r="F3" s="486"/>
      <c r="G3" s="487"/>
    </row>
    <row r="4" spans="1:22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2" ht="13.5" thickBot="1" x14ac:dyDescent="0.25">
      <c r="A5" s="77"/>
      <c r="B5" s="81" t="str">
        <f>Name!C5</f>
        <v>Version 11</v>
      </c>
      <c r="C5" s="81"/>
      <c r="D5" s="488" t="str">
        <f>IF(COUNTIF(D7:D26,"**U18**")&gt;0,"U18-Teil unter 18 Jahren nicht zulässig","")</f>
        <v/>
      </c>
      <c r="E5" s="488"/>
      <c r="F5" s="488"/>
      <c r="G5" s="489"/>
    </row>
    <row r="6" spans="1:22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U6" s="264"/>
      <c r="V6" s="264"/>
    </row>
    <row r="7" spans="1:22" x14ac:dyDescent="0.2">
      <c r="A7" s="65">
        <v>1</v>
      </c>
      <c r="B7" s="219"/>
      <c r="C7" s="72" t="str">
        <f>IF($B7="","",VLOOKUP($B7,Bodenelemente,2,FALSE))</f>
        <v/>
      </c>
      <c r="D7" s="102" t="str">
        <f>IF(AND(RIGHT($C7,1)="*",$C$4="A/B"),"**U18**",IF($C7="","",IF(ROW(B7)&lt;&gt;B44,IF(AND(OR(COUNTIF(C$7:C7,C$7:C7)&gt;1,$C7=B$45),$B$44&lt;&gt;7),"WH",IF($B$4="AK60+",VLOOKUP($B7,Bodenelemente,15,FALSE),VLOOKUP($B7,Bodenelemente,3,FALSE))),IF($B$4="AK60+",VLOOKUP($B7,Bodenelemente,15,FALSE),VLOOKUP($B7,Bodenelemente,3,FALSE)))))</f>
        <v/>
      </c>
      <c r="E7" s="226" t="str">
        <f>IF(AND(RIGHT($C7,1)="*",$C$4="A/B"),"",IF(OR($D7="",$D7="WH"),"",VLOOKUP(D7,Elementwerte,VLOOKUP(Name!$C$12,Daten!$EM$3:$EN$13,2,FALSE),FALSE)))</f>
        <v/>
      </c>
      <c r="F7" s="102" t="str">
        <f>IF(AND(RIGHT($C7,1)="*",$C$4="A/B"),"",IF(AND($B8="",OR($P7="II",$P7="III"),$H7="J"),$P7,IF($P7="","",$P7)))</f>
        <v/>
      </c>
      <c r="G7" s="261" t="str">
        <f t="shared" ref="G7:G26" si="0">IF(AND(RIGHT($C7,1)="*",$C$4="A/B"),"",IF(AND($B7&lt;&gt;"",$D7&lt;&gt;"WH",$H7="J",ROW($G7)=$B$44),VLOOKUP($B7,Bodenelemente,6,FALSE),""))</f>
        <v/>
      </c>
      <c r="H7" s="265" t="str">
        <f t="shared" ref="H7:H26" si="1">IF($B7="","",VLOOKUP($B7,Bodenelemente,6,FALSE))</f>
        <v/>
      </c>
      <c r="I7" s="4" t="str">
        <f t="shared" ref="I7:I15" si="2">IF($G7="J",1,"")</f>
        <v/>
      </c>
      <c r="J7" s="4" t="str">
        <f t="shared" ref="J7:J20" si="3">IF(I7=1,D7,"")</f>
        <v/>
      </c>
      <c r="K7" s="4" t="str">
        <f>IF($D7="C",IF($G7&lt;&gt;"J",1,""),"")</f>
        <v/>
      </c>
      <c r="L7" s="4" t="str">
        <f>IF($D7="B",IF($G7&lt;&gt;"J",1,""),"")</f>
        <v/>
      </c>
      <c r="M7" s="4" t="str">
        <f t="shared" ref="M7:M15" si="4">IF($D7="A",IF($G7&lt;&gt;"J",1,""),"")</f>
        <v/>
      </c>
      <c r="N7" s="4" t="str">
        <f>IF($D7="NE",IF($G7&lt;&gt;"J",1,""),"")</f>
        <v/>
      </c>
      <c r="O7" s="7" t="str">
        <f>IF($D7="TE",IF(AND($G7&lt;&gt;"J",LEFT($B$4,2)&lt;&gt;"LK"),1,""),"")</f>
        <v/>
      </c>
      <c r="P7" s="4" t="str">
        <f>IF(AND(RIGHT($C7,1)="*",$C$4="A/B"),"",IF(AND($F$40="LK 1",$D7="NE"),"",IF(OR($B7="",$D7="TE",$D7="VE",$D7="WH"),"",VLOOKUP($B7,Bodenelemente,5,FALSE))))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2" x14ac:dyDescent="0.2">
      <c r="A8" s="66">
        <v>2</v>
      </c>
      <c r="B8" s="220"/>
      <c r="C8" s="54" t="str">
        <f t="shared" ref="C8:C26" si="5">IF($B8="","",VLOOKUP($B8,Bodenelemente,2,FALSE))</f>
        <v/>
      </c>
      <c r="D8" s="5" t="str">
        <f>IF(AND(RIGHT($C8,1)="*",$C$4="A/B"),"**U18**",IF($C8="","",IF(ROW(B8)&lt;&gt;B$44,IF(OR(COUNTIF(C$7:C8,C$7:C8)&gt;1,$C8=B$45),"WH",IF($B$4="AK60+",VLOOKUP($B8,Bodenelemente,15,FALSE),VLOOKUP($B8,Bodenelemente,3,FALSE))),IF($B$4="AK60+",VLOOKUP($B8,Bodenelemente,15,FALSE),VLOOKUP($B8,Bodenelemente,3,FALSE)))))</f>
        <v/>
      </c>
      <c r="E8" s="227" t="str">
        <f>IF(AND(RIGHT($C8,1)="*",$C$4="A/B"),"",IF(OR($D8="",$D8="WH"),"",VLOOKUP(D8,Elementwerte,VLOOKUP(Name!$C$12,Daten!$EM$3:$EN$13,2,FALSE),FALSE)))</f>
        <v/>
      </c>
      <c r="F8" s="5" t="str">
        <f t="shared" ref="F8:F26" si="6">IF(AND(RIGHT($C8,1)="*",$C$4="A/B"),"",IF(AND($B9="",OR($P8="II",$P8="III"),$H8="J"),$P8,IF($P8="","",$P8)))</f>
        <v/>
      </c>
      <c r="G8" s="262" t="str">
        <f t="shared" si="0"/>
        <v/>
      </c>
      <c r="H8" s="265" t="str">
        <f t="shared" si="1"/>
        <v/>
      </c>
      <c r="I8" s="5" t="str">
        <f t="shared" si="2"/>
        <v/>
      </c>
      <c r="J8" s="5" t="str">
        <f t="shared" si="3"/>
        <v/>
      </c>
      <c r="K8" s="5" t="str">
        <f t="shared" ref="K8:K26" si="7">IF($D8="C",IF($G8&lt;&gt;"J",1,""),"")</f>
        <v/>
      </c>
      <c r="L8" s="5" t="str">
        <f t="shared" ref="L8:L26" si="8">IF($D8="B",IF($G8&lt;&gt;"J",1,""),"")</f>
        <v/>
      </c>
      <c r="M8" s="5" t="str">
        <f t="shared" si="4"/>
        <v/>
      </c>
      <c r="N8" s="5" t="str">
        <f t="shared" ref="N8:N26" si="9">IF($D8="NE",IF($G8&lt;&gt;"J",1,""),"")</f>
        <v/>
      </c>
      <c r="O8" s="54" t="str">
        <f t="shared" ref="O8:O26" si="10">IF($D8="TE",IF(AND($G8&lt;&gt;"J",LEFT($B$4,2)&lt;&gt;"LK"),1,""),"")</f>
        <v/>
      </c>
      <c r="P8" s="5" t="str">
        <f t="shared" ref="P8:P26" si="11">IF(AND(RIGHT($C8,1)="*",$C$4="A/B"),"",IF(AND($F$40="KM2",$D8="NE"),"",IF(OR($B8="",$D8="TE",$D8="VE",$D8="WH"),"",VLOOKUP($B8,Bodenelemente,5,FALSE))))</f>
        <v/>
      </c>
      <c r="Q8">
        <f>COUNTIF(F7:F26,"II")</f>
        <v>0</v>
      </c>
      <c r="R8" s="3" t="s">
        <v>1</v>
      </c>
      <c r="S8" s="1">
        <f t="shared" ref="S8:S10" si="12">IF(Q8&gt;0,1,0)</f>
        <v>0</v>
      </c>
      <c r="T8" s="14"/>
      <c r="U8" s="14"/>
    </row>
    <row r="9" spans="1:22" x14ac:dyDescent="0.2">
      <c r="A9" s="66">
        <v>3</v>
      </c>
      <c r="B9" s="220"/>
      <c r="C9" s="54" t="str">
        <f t="shared" si="5"/>
        <v/>
      </c>
      <c r="D9" s="5" t="str">
        <f>IF(AND(RIGHT($C9,1)="*",$C$4="A/B"),"**U18**",IF($C9="","",IF(ROW(B9)&lt;&gt;B$44,IF(OR(COUNTIF(C$7:C9,C$7:C9)&gt;1,$C9=B$45),"WH",IF($B$4="AK60+",VLOOKUP($B9,Bodenelemente,15,FALSE),VLOOKUP($B9,Bodenelemente,3,FALSE))),IF($B$4="AK60+",VLOOKUP($B9,Bodenelemente,15,FALSE),VLOOKUP($B9,Bodenelemente,3,FALSE)))))</f>
        <v/>
      </c>
      <c r="E9" s="227" t="str">
        <f>IF(AND(RIGHT($C9,1)="*",$C$4="A/B"),"",IF(OR($D9="",$D9="WH"),"",VLOOKUP(D9,Elementwerte,VLOOKUP(Name!$C$12,Daten!$EM$3:$EN$13,2,FALSE),FALSE)))</f>
        <v/>
      </c>
      <c r="F9" s="5" t="str">
        <f t="shared" si="6"/>
        <v/>
      </c>
      <c r="G9" s="262" t="str">
        <f t="shared" si="0"/>
        <v/>
      </c>
      <c r="H9" s="265" t="str">
        <f t="shared" si="1"/>
        <v/>
      </c>
      <c r="I9" s="5" t="str">
        <f t="shared" si="2"/>
        <v/>
      </c>
      <c r="J9" s="5" t="str">
        <f t="shared" si="3"/>
        <v/>
      </c>
      <c r="K9" s="5" t="str">
        <f t="shared" si="7"/>
        <v/>
      </c>
      <c r="L9" s="5" t="str">
        <f t="shared" si="8"/>
        <v/>
      </c>
      <c r="M9" s="5" t="str">
        <f t="shared" si="4"/>
        <v/>
      </c>
      <c r="N9" s="5" t="str">
        <f t="shared" si="9"/>
        <v/>
      </c>
      <c r="O9" s="54" t="str">
        <f t="shared" si="10"/>
        <v/>
      </c>
      <c r="P9" s="5" t="str">
        <f t="shared" si="11"/>
        <v/>
      </c>
      <c r="Q9">
        <f>COUNTIF(F7:F26,"III")</f>
        <v>0</v>
      </c>
      <c r="R9" s="3" t="s">
        <v>2</v>
      </c>
      <c r="S9" s="1">
        <f t="shared" si="12"/>
        <v>0</v>
      </c>
      <c r="T9" s="14"/>
      <c r="U9" s="14"/>
    </row>
    <row r="10" spans="1:22" x14ac:dyDescent="0.2">
      <c r="A10" s="66">
        <v>4</v>
      </c>
      <c r="B10" s="220"/>
      <c r="C10" s="54" t="str">
        <f t="shared" si="5"/>
        <v/>
      </c>
      <c r="D10" s="5" t="str">
        <f>IF(AND(RIGHT($C10,1)="*",$C$4="A/B"),"**U18**",IF($C10="","",IF(ROW(B10)&lt;&gt;B$44,IF(OR(COUNTIF(C$7:C10,C$7:C10)&gt;1,$C10=B$45),"WH",IF($B$4="AK60+",VLOOKUP($B10,Bodenelemente,15,FALSE),VLOOKUP($B10,Bodenelemente,3,FALSE))),IF($B$4="AK60+",VLOOKUP($B10,Bodenelemente,15,FALSE),VLOOKUP($B10,Bodenelemente,3,FALSE)))))</f>
        <v/>
      </c>
      <c r="E10" s="227" t="str">
        <f>IF(AND(RIGHT($C10,1)="*",$C$4="A/B"),"",IF(OR($D10="",$D10="WH"),"",VLOOKUP(D10,Elementwerte,VLOOKUP(Name!$C$12,Daten!$EM$3:$EN$13,2,FALSE),FALSE)))</f>
        <v/>
      </c>
      <c r="F10" s="5" t="str">
        <f t="shared" si="6"/>
        <v/>
      </c>
      <c r="G10" s="262" t="str">
        <f t="shared" si="0"/>
        <v/>
      </c>
      <c r="H10" s="265" t="str">
        <f t="shared" si="1"/>
        <v/>
      </c>
      <c r="I10" s="5" t="str">
        <f t="shared" si="2"/>
        <v/>
      </c>
      <c r="J10" s="5" t="str">
        <f>IF(AND(I10=1,G10="J"),IF($B$4="AK60+",VLOOKUP($B10,Bodenelemente,15,FALSE),VLOOKUP($B10,Bodenelemente,3,FALSE)),"")</f>
        <v/>
      </c>
      <c r="K10" s="5" t="str">
        <f t="shared" si="7"/>
        <v/>
      </c>
      <c r="L10" s="5" t="str">
        <f t="shared" si="8"/>
        <v/>
      </c>
      <c r="M10" s="5" t="str">
        <f t="shared" si="4"/>
        <v/>
      </c>
      <c r="N10" s="5" t="str">
        <f t="shared" si="9"/>
        <v/>
      </c>
      <c r="O10" s="54" t="str">
        <f t="shared" si="10"/>
        <v/>
      </c>
      <c r="P10" s="5" t="str">
        <f t="shared" si="11"/>
        <v/>
      </c>
      <c r="Q10">
        <f>COUNTIF(F8:F27,"IV")</f>
        <v>0</v>
      </c>
      <c r="R10" s="438" t="s">
        <v>20</v>
      </c>
      <c r="S10" s="1">
        <f t="shared" si="12"/>
        <v>0</v>
      </c>
      <c r="T10" s="14"/>
      <c r="U10" s="14"/>
    </row>
    <row r="11" spans="1:22" x14ac:dyDescent="0.2">
      <c r="A11" s="66">
        <v>5</v>
      </c>
      <c r="B11" s="220"/>
      <c r="C11" s="54" t="str">
        <f t="shared" si="5"/>
        <v/>
      </c>
      <c r="D11" s="5" t="str">
        <f>IF(AND(RIGHT($C11,1)="*",$C$4="A/B"),"**U18**",IF($C11="","",IF(ROW(B11)&lt;&gt;B$44,IF(OR(COUNTIF(C$7:C11,C$7:C11)&gt;1,$C11=B$45),"WH",IF($B$4="AK60+",VLOOKUP($B11,Bodenelemente,15,FALSE),VLOOKUP($B11,Bodenelemente,3,FALSE))),IF($B$4="AK60+",VLOOKUP($B11,Bodenelemente,15,FALSE),VLOOKUP($B11,Bodenelemente,3,FALSE)))))</f>
        <v/>
      </c>
      <c r="E11" s="227" t="str">
        <f>IF(AND(RIGHT($C11,1)="*",$C$4="A/B"),"",IF(OR($D11="",$D11="WH"),"",VLOOKUP(D11,Elementwerte,VLOOKUP(Name!$C$12,Daten!$EM$3:$EN$13,2,FALSE),FALSE)))</f>
        <v/>
      </c>
      <c r="F11" s="5" t="str">
        <f t="shared" si="6"/>
        <v/>
      </c>
      <c r="G11" s="262" t="str">
        <f t="shared" si="0"/>
        <v/>
      </c>
      <c r="H11" s="265" t="str">
        <f t="shared" si="1"/>
        <v/>
      </c>
      <c r="I11" s="5" t="str">
        <f t="shared" si="2"/>
        <v/>
      </c>
      <c r="J11" s="5" t="str">
        <f t="shared" si="3"/>
        <v/>
      </c>
      <c r="K11" s="5" t="str">
        <f t="shared" si="7"/>
        <v/>
      </c>
      <c r="L11" s="5" t="str">
        <f t="shared" si="8"/>
        <v/>
      </c>
      <c r="M11" s="5" t="str">
        <f t="shared" si="4"/>
        <v/>
      </c>
      <c r="N11" s="5" t="str">
        <f t="shared" si="9"/>
        <v/>
      </c>
      <c r="O11" s="54" t="str">
        <f t="shared" si="10"/>
        <v/>
      </c>
      <c r="P11" s="5" t="str">
        <f t="shared" si="11"/>
        <v/>
      </c>
      <c r="Q11" s="6" t="s">
        <v>197</v>
      </c>
      <c r="R11" s="3" t="s">
        <v>196</v>
      </c>
      <c r="S11" s="1">
        <f>SUM(S7:S10)</f>
        <v>0</v>
      </c>
      <c r="T11" s="14"/>
      <c r="U11" s="14"/>
    </row>
    <row r="12" spans="1:22" x14ac:dyDescent="0.2">
      <c r="A12" s="66">
        <v>6</v>
      </c>
      <c r="B12" s="220"/>
      <c r="C12" s="54" t="str">
        <f t="shared" si="5"/>
        <v/>
      </c>
      <c r="D12" s="5" t="str">
        <f>IF(AND(RIGHT($C12,1)="*",$C$4="A/B"),"**U18**",IF($C12="","",IF(ROW(B12)&lt;&gt;B$44,IF(OR(COUNTIF(C$7:C12,C$7:C12)&gt;1,$C12=B$45),"WH",IF($B$4="AK60+",VLOOKUP($B12,Bodenelemente,15,FALSE),VLOOKUP($B12,Bodenelemente,3,FALSE))),IF($B$4="AK60+",VLOOKUP($B12,Bodenelemente,15,FALSE),VLOOKUP($B12,Bodenelemente,3,FALSE)))))</f>
        <v/>
      </c>
      <c r="E12" s="227" t="str">
        <f>IF(AND(RIGHT($C12,1)="*",$C$4="A/B"),"",IF(OR($D12="",$D12="WH"),"",VLOOKUP(D12,Elementwerte,VLOOKUP(Name!$C$12,Daten!$EM$3:$EN$13,2,FALSE),FALSE)))</f>
        <v/>
      </c>
      <c r="F12" s="5" t="str">
        <f t="shared" si="6"/>
        <v/>
      </c>
      <c r="G12" s="262" t="str">
        <f t="shared" si="0"/>
        <v/>
      </c>
      <c r="H12" s="265" t="str">
        <f t="shared" si="1"/>
        <v/>
      </c>
      <c r="I12" s="5" t="str">
        <f t="shared" si="2"/>
        <v/>
      </c>
      <c r="J12" s="5" t="str">
        <f t="shared" si="3"/>
        <v/>
      </c>
      <c r="K12" s="5" t="str">
        <f t="shared" si="7"/>
        <v/>
      </c>
      <c r="L12" s="5" t="str">
        <f t="shared" si="8"/>
        <v/>
      </c>
      <c r="M12" s="5" t="str">
        <f t="shared" si="4"/>
        <v/>
      </c>
      <c r="N12" s="5" t="str">
        <f t="shared" si="9"/>
        <v/>
      </c>
      <c r="O12" s="54" t="str">
        <f t="shared" si="10"/>
        <v/>
      </c>
      <c r="P12" s="5" t="str">
        <f t="shared" si="11"/>
        <v/>
      </c>
      <c r="S12" s="1"/>
      <c r="T12" s="14"/>
      <c r="U12" s="14"/>
    </row>
    <row r="13" spans="1:22" x14ac:dyDescent="0.2">
      <c r="A13" s="66">
        <v>7</v>
      </c>
      <c r="B13" s="220"/>
      <c r="C13" s="54" t="str">
        <f t="shared" si="5"/>
        <v/>
      </c>
      <c r="D13" s="5" t="str">
        <f>IF(AND(RIGHT($C13,1)="*",$C$4="A/B"),"**U18**",IF($C13="","",IF(ROW(B13)&lt;&gt;B$44,IF(OR(COUNTIF(C$7:C13,C$7:C13)&gt;1,$C13=B$45),"WH",IF($B$4="AK60+",VLOOKUP($B13,Bodenelemente,15,FALSE),VLOOKUP($B13,Bodenelemente,3,FALSE))),IF($B$4="AK60+",VLOOKUP($B13,Bodenelemente,15,FALSE),VLOOKUP($B13,Bodenelemente,3,FALSE)))))</f>
        <v/>
      </c>
      <c r="E13" s="227" t="str">
        <f>IF(AND(RIGHT($C13,1)="*",$C$4="A/B"),"",IF(OR($D13="",$D13="WH"),"",VLOOKUP(D13,Elementwerte,VLOOKUP(Name!$C$12,Daten!$EM$3:$EN$13,2,FALSE),FALSE)))</f>
        <v/>
      </c>
      <c r="F13" s="5" t="str">
        <f t="shared" si="6"/>
        <v/>
      </c>
      <c r="G13" s="262" t="str">
        <f t="shared" si="0"/>
        <v/>
      </c>
      <c r="H13" s="265" t="str">
        <f t="shared" si="1"/>
        <v/>
      </c>
      <c r="I13" s="5" t="str">
        <f t="shared" si="2"/>
        <v/>
      </c>
      <c r="J13" s="5" t="str">
        <f t="shared" si="3"/>
        <v/>
      </c>
      <c r="K13" s="5" t="str">
        <f t="shared" si="7"/>
        <v/>
      </c>
      <c r="L13" s="5" t="str">
        <f t="shared" si="8"/>
        <v/>
      </c>
      <c r="M13" s="5" t="str">
        <f t="shared" si="4"/>
        <v/>
      </c>
      <c r="N13" s="5" t="str">
        <f t="shared" si="9"/>
        <v/>
      </c>
      <c r="O13" s="54" t="str">
        <f t="shared" si="10"/>
        <v/>
      </c>
      <c r="P13" s="5" t="str">
        <f t="shared" si="11"/>
        <v/>
      </c>
      <c r="S13" s="1"/>
      <c r="T13" s="14"/>
      <c r="U13" s="14"/>
    </row>
    <row r="14" spans="1:22" x14ac:dyDescent="0.2">
      <c r="A14" s="66">
        <v>8</v>
      </c>
      <c r="B14" s="220"/>
      <c r="C14" s="54" t="str">
        <f t="shared" si="5"/>
        <v/>
      </c>
      <c r="D14" s="5" t="str">
        <f>IF(AND(RIGHT($C14,1)="*",$C$4="A/B"),"**U18**",IF($C14="","",IF(ROW(B14)&lt;&gt;B$44,IF(OR(COUNTIF(C$7:C14,C$7:C14)&gt;1,$C14=B$45),"WH",IF($B$4="AK60+",VLOOKUP($B14,Bodenelemente,15,FALSE),VLOOKUP($B14,Bodenelemente,3,FALSE))),IF($B$4="AK60+",VLOOKUP($B14,Bodenelemente,15,FALSE),VLOOKUP($B14,Bodenelemente,3,FALSE)))))</f>
        <v/>
      </c>
      <c r="E14" s="227" t="str">
        <f>IF(AND(RIGHT($C14,1)="*",$C$4="A/B"),"",IF(OR($D14="",$D14="WH"),"",VLOOKUP(D14,Elementwerte,VLOOKUP(Name!$C$12,Daten!$EM$3:$EN$13,2,FALSE),FALSE)))</f>
        <v/>
      </c>
      <c r="F14" s="5" t="str">
        <f t="shared" si="6"/>
        <v/>
      </c>
      <c r="G14" s="262" t="str">
        <f t="shared" si="0"/>
        <v/>
      </c>
      <c r="H14" s="265" t="str">
        <f t="shared" si="1"/>
        <v/>
      </c>
      <c r="I14" s="5" t="str">
        <f t="shared" si="2"/>
        <v/>
      </c>
      <c r="J14" s="5" t="str">
        <f t="shared" si="3"/>
        <v/>
      </c>
      <c r="K14" s="5" t="str">
        <f t="shared" si="7"/>
        <v/>
      </c>
      <c r="L14" s="5" t="str">
        <f t="shared" si="8"/>
        <v/>
      </c>
      <c r="M14" s="5" t="str">
        <f t="shared" si="4"/>
        <v/>
      </c>
      <c r="N14" s="5" t="str">
        <f t="shared" si="9"/>
        <v/>
      </c>
      <c r="O14" s="54" t="str">
        <f t="shared" si="10"/>
        <v/>
      </c>
      <c r="P14" s="5" t="str">
        <f t="shared" si="11"/>
        <v/>
      </c>
      <c r="S14" s="1"/>
      <c r="T14" s="14"/>
      <c r="U14" s="14"/>
    </row>
    <row r="15" spans="1:22" x14ac:dyDescent="0.2">
      <c r="A15" s="66">
        <v>9</v>
      </c>
      <c r="B15" s="220"/>
      <c r="C15" s="54" t="str">
        <f t="shared" si="5"/>
        <v/>
      </c>
      <c r="D15" s="5" t="str">
        <f>IF(AND(RIGHT($C15,1)="*",$C$4="A/B"),"**U18**",IF($C15="","",IF(ROW(B15)&lt;&gt;B$44,IF(OR(COUNTIF(C$7:C15,C$7:C15)&gt;1,$C15=B$45),"WH",IF($B$4="AK60+",VLOOKUP($B15,Bodenelemente,15,FALSE),VLOOKUP($B15,Bodenelemente,3,FALSE))),IF($B$4="AK60+",VLOOKUP($B15,Bodenelemente,15,FALSE),VLOOKUP($B15,Bodenelemente,3,FALSE)))))</f>
        <v/>
      </c>
      <c r="E15" s="227" t="str">
        <f>IF(AND(RIGHT($C15,1)="*",$C$4="A/B"),"",IF(OR($D15="",$D15="WH"),"",VLOOKUP(D15,Elementwerte,VLOOKUP(Name!$C$12,Daten!$EM$3:$EN$13,2,FALSE),FALSE)))</f>
        <v/>
      </c>
      <c r="F15" s="5" t="str">
        <f t="shared" si="6"/>
        <v/>
      </c>
      <c r="G15" s="262" t="str">
        <f t="shared" si="0"/>
        <v/>
      </c>
      <c r="H15" s="265" t="str">
        <f t="shared" si="1"/>
        <v/>
      </c>
      <c r="I15" s="5" t="str">
        <f t="shared" si="2"/>
        <v/>
      </c>
      <c r="J15" s="5" t="str">
        <f t="shared" si="3"/>
        <v/>
      </c>
      <c r="K15" s="5" t="str">
        <f t="shared" si="7"/>
        <v/>
      </c>
      <c r="L15" s="5" t="str">
        <f t="shared" si="8"/>
        <v/>
      </c>
      <c r="M15" s="5" t="str">
        <f t="shared" si="4"/>
        <v/>
      </c>
      <c r="N15" s="5" t="str">
        <f t="shared" si="9"/>
        <v/>
      </c>
      <c r="O15" s="54" t="str">
        <f t="shared" si="10"/>
        <v/>
      </c>
      <c r="P15" s="5" t="str">
        <f t="shared" si="11"/>
        <v/>
      </c>
      <c r="S15" s="1"/>
      <c r="T15" s="14"/>
      <c r="U15" s="14"/>
    </row>
    <row r="16" spans="1:22" x14ac:dyDescent="0.2">
      <c r="A16" s="66">
        <v>10</v>
      </c>
      <c r="B16" s="220"/>
      <c r="C16" s="54" t="str">
        <f t="shared" si="5"/>
        <v/>
      </c>
      <c r="D16" s="5" t="str">
        <f>IF(AND(RIGHT($C16,1)="*",$C$4="A/B"),"**U18**",IF($C16="","",IF(ROW(B16)&lt;&gt;B$44,IF(OR(COUNTIF(C$7:C16,C$7:C16)&gt;1,$C16=B$45),"WH",IF($B$4="AK60+",VLOOKUP($B16,Bodenelemente,15,FALSE),VLOOKUP($B16,Bodenelemente,3,FALSE))),IF($B$4="AK60+",VLOOKUP($B16,Bodenelemente,15,FALSE),VLOOKUP($B16,Bodenelemente,3,FALSE)))))</f>
        <v/>
      </c>
      <c r="E16" s="227" t="str">
        <f>IF(AND(RIGHT($C16,1)="*",$C$4="A/B"),"",IF(OR($D16="",$D16="WH"),"",VLOOKUP(D16,Elementwerte,VLOOKUP(Name!$C$12,Daten!$EM$3:$EN$13,2,FALSE),FALSE)))</f>
        <v/>
      </c>
      <c r="F16" s="5" t="str">
        <f t="shared" si="6"/>
        <v/>
      </c>
      <c r="G16" s="262" t="str">
        <f t="shared" si="0"/>
        <v/>
      </c>
      <c r="H16" s="265" t="str">
        <f t="shared" si="1"/>
        <v/>
      </c>
      <c r="I16" s="5" t="str">
        <f>IF($G16="J",1,"")</f>
        <v/>
      </c>
      <c r="J16" s="5" t="str">
        <f t="shared" si="3"/>
        <v/>
      </c>
      <c r="K16" s="5" t="str">
        <f t="shared" si="7"/>
        <v/>
      </c>
      <c r="L16" s="5" t="str">
        <f t="shared" si="8"/>
        <v/>
      </c>
      <c r="M16" s="5" t="str">
        <f>IF($D16="A",IF($G16&lt;&gt;"J",1,""),"")</f>
        <v/>
      </c>
      <c r="N16" s="5" t="str">
        <f t="shared" si="9"/>
        <v/>
      </c>
      <c r="O16" s="54" t="str">
        <f t="shared" si="10"/>
        <v/>
      </c>
      <c r="P16" s="5" t="str">
        <f t="shared" si="11"/>
        <v/>
      </c>
      <c r="S16" s="1"/>
      <c r="T16" s="14"/>
      <c r="U16" s="14"/>
    </row>
    <row r="17" spans="1:21" x14ac:dyDescent="0.2">
      <c r="A17" s="66">
        <v>11</v>
      </c>
      <c r="B17" s="220"/>
      <c r="C17" s="54" t="str">
        <f t="shared" si="5"/>
        <v/>
      </c>
      <c r="D17" s="5" t="str">
        <f>IF(AND(RIGHT($C17,1)="*",$C$4="A/B"),"**U18**",IF($C17="","",IF(ROW(B17)&lt;&gt;B$44,IF(OR(COUNTIF(C$7:C17,C$7:C17)&gt;1,$C17=B$45),"WH",IF($B$4="AK60+",VLOOKUP($B17,Bodenelemente,15,FALSE),VLOOKUP($B17,Bodenelemente,3,FALSE))),IF($B$4="AK60+",VLOOKUP($B17,Bodenelemente,15,FALSE),VLOOKUP($B17,Bodenelemente,3,FALSE)))))</f>
        <v/>
      </c>
      <c r="E17" s="227" t="str">
        <f>IF(AND(RIGHT($C17,1)="*",$C$4="A/B"),"",IF(OR($D17="",$D17="WH"),"",VLOOKUP(D17,Elementwerte,VLOOKUP(Name!$C$12,Daten!$EM$3:$EN$13,2,FALSE),FALSE)))</f>
        <v/>
      </c>
      <c r="F17" s="5" t="str">
        <f t="shared" si="6"/>
        <v/>
      </c>
      <c r="G17" s="262" t="str">
        <f t="shared" si="0"/>
        <v/>
      </c>
      <c r="H17" s="265" t="str">
        <f t="shared" si="1"/>
        <v/>
      </c>
      <c r="I17" s="5" t="str">
        <f t="shared" ref="I17:I26" si="13">IF($G17="J",1,"")</f>
        <v/>
      </c>
      <c r="J17" s="5" t="str">
        <f t="shared" si="3"/>
        <v/>
      </c>
      <c r="K17" s="5" t="str">
        <f t="shared" si="7"/>
        <v/>
      </c>
      <c r="L17" s="5" t="str">
        <f t="shared" si="8"/>
        <v/>
      </c>
      <c r="M17" s="5" t="str">
        <f t="shared" ref="M17:M26" si="14">IF($D17="A",IF($G17&lt;&gt;"J",1,""),"")</f>
        <v/>
      </c>
      <c r="N17" s="5" t="str">
        <f t="shared" si="9"/>
        <v/>
      </c>
      <c r="O17" s="54" t="str">
        <f t="shared" si="10"/>
        <v/>
      </c>
      <c r="P17" s="5" t="str">
        <f t="shared" si="11"/>
        <v/>
      </c>
      <c r="S17" s="27"/>
      <c r="T17" s="14"/>
      <c r="U17" s="14"/>
    </row>
    <row r="18" spans="1:21" x14ac:dyDescent="0.2">
      <c r="A18" s="66">
        <v>12</v>
      </c>
      <c r="B18" s="220"/>
      <c r="C18" s="54" t="str">
        <f t="shared" si="5"/>
        <v/>
      </c>
      <c r="D18" s="5" t="str">
        <f>IF(AND(RIGHT($C18,1)="*",$C$4="A/B"),"**U18**",IF($C18="","",IF(ROW(B18)&lt;&gt;B$44,IF(OR(COUNTIF(C$7:C18,C$7:C18)&gt;1,$C18=B$45),"WH",IF($B$4="AK60+",VLOOKUP($B18,Bodenelemente,15,FALSE),VLOOKUP($B18,Bodenelemente,3,FALSE))),IF($B$4="AK60+",VLOOKUP($B18,Bodenelemente,15,FALSE),VLOOKUP($B18,Bodenelemente,3,FALSE)))))</f>
        <v/>
      </c>
      <c r="E18" s="227" t="str">
        <f>IF(AND(RIGHT($C18,1)="*",$C$4="A/B"),"",IF(OR($D18="",$D18="WH"),"",VLOOKUP(D18,Elementwerte,VLOOKUP(Name!$C$12,Daten!$EM$3:$EN$13,2,FALSE),FALSE)))</f>
        <v/>
      </c>
      <c r="F18" s="5" t="str">
        <f t="shared" si="6"/>
        <v/>
      </c>
      <c r="G18" s="262" t="str">
        <f t="shared" si="0"/>
        <v/>
      </c>
      <c r="H18" s="265" t="str">
        <f t="shared" si="1"/>
        <v/>
      </c>
      <c r="I18" s="5" t="str">
        <f t="shared" si="13"/>
        <v/>
      </c>
      <c r="J18" s="5" t="str">
        <f t="shared" si="3"/>
        <v/>
      </c>
      <c r="K18" s="5" t="str">
        <f t="shared" si="7"/>
        <v/>
      </c>
      <c r="L18" s="5" t="str">
        <f t="shared" si="8"/>
        <v/>
      </c>
      <c r="M18" s="5" t="str">
        <f t="shared" si="14"/>
        <v/>
      </c>
      <c r="N18" s="5" t="str">
        <f t="shared" si="9"/>
        <v/>
      </c>
      <c r="O18" s="54" t="str">
        <f t="shared" si="10"/>
        <v/>
      </c>
      <c r="P18" s="5" t="str">
        <f t="shared" si="11"/>
        <v/>
      </c>
      <c r="S18" s="28"/>
      <c r="T18" s="14"/>
      <c r="U18" s="14"/>
    </row>
    <row r="19" spans="1:21" x14ac:dyDescent="0.2">
      <c r="A19" s="66">
        <v>13</v>
      </c>
      <c r="B19" s="220"/>
      <c r="C19" s="54" t="str">
        <f t="shared" si="5"/>
        <v/>
      </c>
      <c r="D19" s="5" t="str">
        <f>IF(AND(RIGHT($C19,1)="*",$C$4="A/B"),"**U18**",IF($C19="","",IF(ROW(B19)&lt;&gt;B$44,IF(OR(COUNTIF(C$7:C19,C$7:C19)&gt;1,$C19=B$45),"WH",IF($B$4="AK60+",VLOOKUP($B19,Bodenelemente,15,FALSE),VLOOKUP($B19,Bodenelemente,3,FALSE))),IF($B$4="AK60+",VLOOKUP($B19,Bodenelemente,15,FALSE),VLOOKUP($B19,Bodenelemente,3,FALSE)))))</f>
        <v/>
      </c>
      <c r="E19" s="227" t="str">
        <f>IF(AND(RIGHT($C19,1)="*",$C$4="A/B"),"",IF(OR($D19="",$D19="WH"),"",VLOOKUP(D19,Elementwerte,VLOOKUP(Name!$C$12,Daten!$EM$3:$EN$13,2,FALSE),FALSE)))</f>
        <v/>
      </c>
      <c r="F19" s="5" t="str">
        <f t="shared" si="6"/>
        <v/>
      </c>
      <c r="G19" s="262" t="str">
        <f t="shared" si="0"/>
        <v/>
      </c>
      <c r="H19" s="265" t="str">
        <f t="shared" si="1"/>
        <v/>
      </c>
      <c r="I19" s="5" t="str">
        <f t="shared" si="13"/>
        <v/>
      </c>
      <c r="J19" s="5" t="str">
        <f t="shared" si="3"/>
        <v/>
      </c>
      <c r="K19" s="5" t="str">
        <f t="shared" si="7"/>
        <v/>
      </c>
      <c r="L19" s="5" t="str">
        <f t="shared" si="8"/>
        <v/>
      </c>
      <c r="M19" s="5" t="str">
        <f t="shared" si="14"/>
        <v/>
      </c>
      <c r="N19" s="5" t="str">
        <f t="shared" si="9"/>
        <v/>
      </c>
      <c r="O19" s="54" t="str">
        <f t="shared" si="10"/>
        <v/>
      </c>
      <c r="P19" s="5" t="str">
        <f t="shared" si="11"/>
        <v/>
      </c>
      <c r="S19" s="28"/>
      <c r="T19" s="14"/>
      <c r="U19" s="14"/>
    </row>
    <row r="20" spans="1:21" x14ac:dyDescent="0.2">
      <c r="A20" s="66">
        <v>14</v>
      </c>
      <c r="B20" s="220"/>
      <c r="C20" s="54" t="str">
        <f t="shared" si="5"/>
        <v/>
      </c>
      <c r="D20" s="5" t="str">
        <f>IF(AND(RIGHT($C20,1)="*",$C$4="A/B"),"**U18**",IF($C20="","",IF(ROW(B20)&lt;&gt;B$44,IF(OR(COUNTIF(C$7:C20,C$7:C20)&gt;1,$C20=B$45),"WH",IF($B$4="AK60+",VLOOKUP($B20,Bodenelemente,15,FALSE),VLOOKUP($B20,Bodenelemente,3,FALSE))),IF($B$4="AK60+",VLOOKUP($B20,Bodenelemente,15,FALSE),VLOOKUP($B20,Bodenelemente,3,FALSE)))))</f>
        <v/>
      </c>
      <c r="E20" s="227" t="str">
        <f>IF(AND(RIGHT($C20,1)="*",$C$4="A/B"),"",IF(OR($D20="",$D20="WH"),"",VLOOKUP(D20,Elementwerte,VLOOKUP(Name!$C$12,Daten!$EM$3:$EN$13,2,FALSE),FALSE)))</f>
        <v/>
      </c>
      <c r="F20" s="5" t="str">
        <f t="shared" si="6"/>
        <v/>
      </c>
      <c r="G20" s="262" t="str">
        <f t="shared" si="0"/>
        <v/>
      </c>
      <c r="H20" s="265" t="str">
        <f t="shared" si="1"/>
        <v/>
      </c>
      <c r="I20" s="5" t="str">
        <f t="shared" si="13"/>
        <v/>
      </c>
      <c r="J20" s="5" t="str">
        <f t="shared" si="3"/>
        <v/>
      </c>
      <c r="K20" s="5" t="str">
        <f t="shared" si="7"/>
        <v/>
      </c>
      <c r="L20" s="5" t="str">
        <f t="shared" si="8"/>
        <v/>
      </c>
      <c r="M20" s="5" t="str">
        <f t="shared" si="14"/>
        <v/>
      </c>
      <c r="N20" s="5" t="str">
        <f t="shared" si="9"/>
        <v/>
      </c>
      <c r="O20" s="54" t="str">
        <f t="shared" si="10"/>
        <v/>
      </c>
      <c r="P20" s="5" t="str">
        <f t="shared" si="11"/>
        <v/>
      </c>
      <c r="S20" s="28"/>
      <c r="T20" s="14"/>
      <c r="U20" s="14"/>
    </row>
    <row r="21" spans="1:21" x14ac:dyDescent="0.2">
      <c r="A21" s="66">
        <v>15</v>
      </c>
      <c r="B21" s="220"/>
      <c r="C21" s="54" t="str">
        <f t="shared" si="5"/>
        <v/>
      </c>
      <c r="D21" s="5" t="str">
        <f>IF(AND(RIGHT($C21,1)="*",$C$4="A/B"),"**U18**",IF($C21="","",IF(ROW(B21)&lt;&gt;B$44,IF(OR(COUNTIF(C$7:C21,C$7:C21)&gt;1,$C21=B$45),"WH",IF($B$4="AK60+",VLOOKUP($B21,Bodenelemente,15,FALSE),VLOOKUP($B21,Bodenelemente,3,FALSE))),IF($B$4="AK60+",VLOOKUP($B21,Bodenelemente,15,FALSE),VLOOKUP($B21,Bodenelemente,3,FALSE)))))</f>
        <v/>
      </c>
      <c r="E21" s="227" t="str">
        <f>IF(AND(RIGHT($C21,1)="*",$C$4="A/B"),"",IF(OR($D21="",$D21="WH"),"",VLOOKUP(D21,Elementwerte,VLOOKUP(Name!$C$12,Daten!$EM$3:$EN$13,2,FALSE),FALSE)))</f>
        <v/>
      </c>
      <c r="F21" s="5" t="str">
        <f t="shared" si="6"/>
        <v/>
      </c>
      <c r="G21" s="262" t="str">
        <f t="shared" si="0"/>
        <v/>
      </c>
      <c r="H21" s="265" t="str">
        <f t="shared" si="1"/>
        <v/>
      </c>
      <c r="I21" s="5" t="str">
        <f t="shared" si="13"/>
        <v/>
      </c>
      <c r="J21" s="5" t="str">
        <f t="shared" ref="J21:J26" si="15">IF(I21=1,D21,"")</f>
        <v/>
      </c>
      <c r="K21" s="5" t="str">
        <f t="shared" si="7"/>
        <v/>
      </c>
      <c r="L21" s="5" t="str">
        <f t="shared" si="8"/>
        <v/>
      </c>
      <c r="M21" s="5" t="str">
        <f t="shared" si="14"/>
        <v/>
      </c>
      <c r="N21" s="5" t="str">
        <f t="shared" si="9"/>
        <v/>
      </c>
      <c r="O21" s="54" t="str">
        <f t="shared" si="10"/>
        <v/>
      </c>
      <c r="P21" s="5" t="str">
        <f t="shared" si="11"/>
        <v/>
      </c>
      <c r="S21" s="28"/>
      <c r="T21" s="14"/>
      <c r="U21" s="14"/>
    </row>
    <row r="22" spans="1:21" x14ac:dyDescent="0.2">
      <c r="A22" s="66">
        <v>16</v>
      </c>
      <c r="B22" s="220"/>
      <c r="C22" s="54" t="str">
        <f t="shared" si="5"/>
        <v/>
      </c>
      <c r="D22" s="5" t="str">
        <f>IF(AND(RIGHT($C22,1)="*",$C$4="A/B"),"**U18**",IF($C22="","",IF(ROW(B22)&lt;&gt;B$44,IF(OR(COUNTIF(C$7:C22,C$7:C22)&gt;1,$C22=B$45),"WH",IF($B$4="AK60+",VLOOKUP($B22,Bodenelemente,15,FALSE),VLOOKUP($B22,Bodenelemente,3,FALSE))),IF($B$4="AK60+",VLOOKUP($B22,Bodenelemente,15,FALSE),VLOOKUP($B22,Bodenelemente,3,FALSE)))))</f>
        <v/>
      </c>
      <c r="E22" s="227" t="str">
        <f>IF(AND(RIGHT($C22,1)="*",$C$4="A/B"),"",IF(OR($D22="",$D22="WH"),"",VLOOKUP(D22,Elementwerte,VLOOKUP(Name!$C$12,Daten!$EM$3:$EN$13,2,FALSE),FALSE)))</f>
        <v/>
      </c>
      <c r="F22" s="5" t="str">
        <f t="shared" si="6"/>
        <v/>
      </c>
      <c r="G22" s="262" t="str">
        <f t="shared" si="0"/>
        <v/>
      </c>
      <c r="H22" s="265" t="str">
        <f t="shared" si="1"/>
        <v/>
      </c>
      <c r="I22" s="5" t="str">
        <f t="shared" si="13"/>
        <v/>
      </c>
      <c r="J22" s="5" t="str">
        <f t="shared" si="15"/>
        <v/>
      </c>
      <c r="K22" s="5" t="str">
        <f t="shared" si="7"/>
        <v/>
      </c>
      <c r="L22" s="5" t="str">
        <f t="shared" si="8"/>
        <v/>
      </c>
      <c r="M22" s="5" t="str">
        <f t="shared" si="14"/>
        <v/>
      </c>
      <c r="N22" s="5" t="str">
        <f t="shared" si="9"/>
        <v/>
      </c>
      <c r="O22" s="54" t="str">
        <f t="shared" si="10"/>
        <v/>
      </c>
      <c r="P22" s="5" t="str">
        <f t="shared" si="11"/>
        <v/>
      </c>
      <c r="S22" s="28"/>
      <c r="T22" s="14"/>
      <c r="U22" s="14"/>
    </row>
    <row r="23" spans="1:21" x14ac:dyDescent="0.2">
      <c r="A23" s="66">
        <v>17</v>
      </c>
      <c r="B23" s="220"/>
      <c r="C23" s="54" t="str">
        <f t="shared" si="5"/>
        <v/>
      </c>
      <c r="D23" s="5" t="str">
        <f>IF(AND(RIGHT($C23,1)="*",$C$4="A/B"),"**U18**",IF($C23="","",IF(ROW(B23)&lt;&gt;B$44,IF(OR(COUNTIF(C$7:C23,C$7:C23)&gt;1,$C23=B$45),"WH",IF($B$4="AK60+",VLOOKUP($B23,Bodenelemente,15,FALSE),VLOOKUP($B23,Bodenelemente,3,FALSE))),IF($B$4="AK60+",VLOOKUP($B23,Bodenelemente,15,FALSE),VLOOKUP($B23,Bodenelemente,3,FALSE)))))</f>
        <v/>
      </c>
      <c r="E23" s="227" t="str">
        <f>IF(AND(RIGHT($C23,1)="*",$C$4="A/B"),"",IF(OR($D23="",$D23="WH"),"",VLOOKUP(D23,Elementwerte,VLOOKUP(Name!$C$12,Daten!$EM$3:$EN$13,2,FALSE),FALSE)))</f>
        <v/>
      </c>
      <c r="F23" s="5" t="str">
        <f t="shared" si="6"/>
        <v/>
      </c>
      <c r="G23" s="262" t="str">
        <f t="shared" si="0"/>
        <v/>
      </c>
      <c r="H23" s="265" t="str">
        <f t="shared" si="1"/>
        <v/>
      </c>
      <c r="I23" s="5" t="str">
        <f t="shared" si="13"/>
        <v/>
      </c>
      <c r="J23" s="5" t="str">
        <f t="shared" si="15"/>
        <v/>
      </c>
      <c r="K23" s="5" t="str">
        <f t="shared" si="7"/>
        <v/>
      </c>
      <c r="L23" s="5" t="str">
        <f t="shared" si="8"/>
        <v/>
      </c>
      <c r="M23" s="5" t="str">
        <f t="shared" si="14"/>
        <v/>
      </c>
      <c r="N23" s="5" t="str">
        <f t="shared" si="9"/>
        <v/>
      </c>
      <c r="O23" s="54" t="str">
        <f t="shared" si="10"/>
        <v/>
      </c>
      <c r="P23" s="5" t="str">
        <f t="shared" si="11"/>
        <v/>
      </c>
      <c r="S23" s="28"/>
      <c r="T23" s="14"/>
      <c r="U23" s="14"/>
    </row>
    <row r="24" spans="1:21" x14ac:dyDescent="0.2">
      <c r="A24" s="66">
        <v>18</v>
      </c>
      <c r="B24" s="220"/>
      <c r="C24" s="54" t="str">
        <f t="shared" si="5"/>
        <v/>
      </c>
      <c r="D24" s="5" t="str">
        <f>IF(AND(RIGHT($C24,1)="*",$C$4="A/B"),"**U18**",IF($C24="","",IF(ROW(B24)&lt;&gt;B$44,IF(OR(COUNTIF(C$7:C24,C$7:C24)&gt;1,$C24=B$45),"WH",IF($B$4="AK60+",VLOOKUP($B24,Bodenelemente,15,FALSE),VLOOKUP($B24,Bodenelemente,3,FALSE))),IF($B$4="AK60+",VLOOKUP($B24,Bodenelemente,15,FALSE),VLOOKUP($B24,Bodenelemente,3,FALSE)))))</f>
        <v/>
      </c>
      <c r="E24" s="227" t="str">
        <f>IF(AND(RIGHT($C24,1)="*",$C$4="A/B"),"",IF(OR($D24="",$D24="WH"),"",VLOOKUP(D24,Elementwerte,VLOOKUP(Name!$C$12,Daten!$EM$3:$EN$13,2,FALSE),FALSE)))</f>
        <v/>
      </c>
      <c r="F24" s="5" t="str">
        <f t="shared" si="6"/>
        <v/>
      </c>
      <c r="G24" s="262" t="str">
        <f t="shared" si="0"/>
        <v/>
      </c>
      <c r="H24" s="265" t="str">
        <f t="shared" si="1"/>
        <v/>
      </c>
      <c r="I24" s="5" t="str">
        <f t="shared" si="13"/>
        <v/>
      </c>
      <c r="J24" s="5" t="str">
        <f t="shared" si="15"/>
        <v/>
      </c>
      <c r="K24" s="5" t="str">
        <f t="shared" si="7"/>
        <v/>
      </c>
      <c r="L24" s="5" t="str">
        <f t="shared" si="8"/>
        <v/>
      </c>
      <c r="M24" s="5" t="str">
        <f t="shared" si="14"/>
        <v/>
      </c>
      <c r="N24" s="5" t="str">
        <f t="shared" si="9"/>
        <v/>
      </c>
      <c r="O24" s="54" t="str">
        <f t="shared" si="10"/>
        <v/>
      </c>
      <c r="P24" s="5" t="str">
        <f t="shared" si="11"/>
        <v/>
      </c>
      <c r="S24" s="28"/>
      <c r="T24" s="14"/>
      <c r="U24" s="14"/>
    </row>
    <row r="25" spans="1:21" x14ac:dyDescent="0.2">
      <c r="A25" s="66">
        <v>19</v>
      </c>
      <c r="B25" s="220"/>
      <c r="C25" s="54" t="str">
        <f t="shared" si="5"/>
        <v/>
      </c>
      <c r="D25" s="5" t="str">
        <f>IF(AND(RIGHT($C25,1)="*",$C$4="A/B"),"**U18**",IF($C25="","",IF(ROW(B25)&lt;&gt;B$44,IF(OR(COUNTIF(C$7:C25,C$7:C25)&gt;1,$C25=B$45),"WH",IF($B$4="AK60+",VLOOKUP($B25,Bodenelemente,15,FALSE),VLOOKUP($B25,Bodenelemente,3,FALSE))),IF($B$4="AK60+",VLOOKUP($B25,Bodenelemente,15,FALSE),VLOOKUP($B25,Bodenelemente,3,FALSE)))))</f>
        <v/>
      </c>
      <c r="E25" s="227" t="str">
        <f>IF(AND(RIGHT($C25,1)="*",$C$4="A/B"),"",IF(OR($D25="",$D25="WH"),"",VLOOKUP(D25,Elementwerte,VLOOKUP(Name!$C$12,Daten!$EM$3:$EN$13,2,FALSE),FALSE)))</f>
        <v/>
      </c>
      <c r="F25" s="5" t="str">
        <f t="shared" si="6"/>
        <v/>
      </c>
      <c r="G25" s="262" t="str">
        <f t="shared" si="0"/>
        <v/>
      </c>
      <c r="H25" s="265" t="str">
        <f t="shared" si="1"/>
        <v/>
      </c>
      <c r="I25" s="5" t="str">
        <f t="shared" si="13"/>
        <v/>
      </c>
      <c r="J25" s="5" t="str">
        <f t="shared" si="15"/>
        <v/>
      </c>
      <c r="K25" s="5" t="str">
        <f t="shared" si="7"/>
        <v/>
      </c>
      <c r="L25" s="5" t="str">
        <f t="shared" si="8"/>
        <v/>
      </c>
      <c r="M25" s="5" t="str">
        <f t="shared" si="14"/>
        <v/>
      </c>
      <c r="N25" s="5" t="str">
        <f t="shared" si="9"/>
        <v/>
      </c>
      <c r="O25" s="54" t="str">
        <f t="shared" si="10"/>
        <v/>
      </c>
      <c r="P25" s="5" t="str">
        <f t="shared" si="11"/>
        <v/>
      </c>
      <c r="S25" s="28"/>
      <c r="T25" s="14"/>
      <c r="U25" s="14"/>
    </row>
    <row r="26" spans="1:21" ht="13.5" thickBot="1" x14ac:dyDescent="0.25">
      <c r="A26" s="67">
        <v>20</v>
      </c>
      <c r="B26" s="221"/>
      <c r="C26" s="68" t="str">
        <f t="shared" si="5"/>
        <v/>
      </c>
      <c r="D26" s="103" t="str">
        <f>IF(AND(RIGHT($C26,1)="*",$C$4="A/B"),"**U18**",IF($C26="","",IF(ROW(B26)&lt;&gt;B$44,IF(OR(COUNTIF(C$7:C26,C$7:C26)&gt;1,$C26=B$45),"WH",IF($B$4="AK60+",VLOOKUP($B26,Bodenelemente,15,FALSE),VLOOKUP($B26,Bodenelemente,3,FALSE))),IF($B$4="AK60+",VLOOKUP($B26,Bodenelemente,15,FALSE),VLOOKUP($B26,Bodenelemente,3,FALSE)))))</f>
        <v/>
      </c>
      <c r="E26" s="228" t="str">
        <f>IF(AND(RIGHT($C26,1)="*",$C$4="A/B"),"",IF(OR($D26="",$D26="WH"),"",VLOOKUP(D26,Elementwerte,VLOOKUP(Name!$C$12,Daten!$EM$3:$EN$13,2,FALSE),FALSE)))</f>
        <v/>
      </c>
      <c r="F26" s="103" t="str">
        <f t="shared" si="6"/>
        <v/>
      </c>
      <c r="G26" s="263" t="str">
        <f t="shared" si="0"/>
        <v/>
      </c>
      <c r="H26" s="265" t="str">
        <f t="shared" si="1"/>
        <v/>
      </c>
      <c r="I26" s="13" t="str">
        <f t="shared" si="13"/>
        <v/>
      </c>
      <c r="J26" s="13" t="str">
        <f t="shared" si="15"/>
        <v/>
      </c>
      <c r="K26" s="13" t="str">
        <f t="shared" si="7"/>
        <v/>
      </c>
      <c r="L26" s="13" t="str">
        <f t="shared" si="8"/>
        <v/>
      </c>
      <c r="M26" s="13" t="str">
        <f t="shared" si="14"/>
        <v/>
      </c>
      <c r="N26" s="13" t="str">
        <f t="shared" si="9"/>
        <v/>
      </c>
      <c r="O26" s="10" t="str">
        <f t="shared" si="10"/>
        <v/>
      </c>
      <c r="P26" s="13" t="str">
        <f t="shared" si="11"/>
        <v/>
      </c>
      <c r="S26" s="28"/>
      <c r="T26" s="14"/>
      <c r="U26" s="14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IF($I$29&gt;0,VLOOKUP(IF($I$29=1,VLOOKUP(1,$I$7:$J$26,2),""),Daten!EE3:EK12,VLOOKUP(Name!$C$12,Daten!$EM$3:$EN$11,2,FALSE),FALSE),0)</f>
        <v>0</v>
      </c>
      <c r="F29" s="98" t="str">
        <f t="shared" ref="F29:F34" si="16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VLOOKUP("C",Daten!EE3:EK12,VLOOKUP(Name!$C$12,Daten!$EM$3:$EN$11,2,FALSE),FALSE)</f>
        <v>0.9</v>
      </c>
      <c r="F30" s="99" t="str">
        <f t="shared" si="16"/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IF(LEFT(Name!$C$14,2)="LK",0,IF(MIN(IF(Name!$C$12="TGAW",Name!C16,Name!C16-1+$I$29)-SUM($I29:N29),O29)&lt;0,0,IF(Name!C$12="TGAW",MIN(Name!C16-SUM($I29:N29),O29),MIN(Name!C16-SUM($I29:N29)-1+$I$29,O29))))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VLOOKUP("B",Daten!EE3:EK12,VLOOKUP(Name!$C$12,Daten!$EM$3:$EN$11,2,FALSE),FALSE)</f>
        <v>0.7</v>
      </c>
      <c r="F31" s="99" t="str">
        <f t="shared" si="16"/>
        <v/>
      </c>
      <c r="G31" s="83"/>
      <c r="H31" s="6"/>
      <c r="I31" s="205" t="str">
        <f>Name!$C$14&amp;"-"&amp;J30</f>
        <v>TGAW TU-</v>
      </c>
      <c r="J31" s="91">
        <f>IF(OR(J30="",LEFT($B$4,2)="AK"),0,VLOOKUP(I31,Daten!EU2:EV64,2,FALSE))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VLOOKUP("A",Daten!EE3:EK12,VLOOKUP(Name!$C$12,Daten!$EM$3:$EN$11,2,FALSE),FALSE)</f>
        <v>0.5</v>
      </c>
      <c r="F32" s="99" t="str">
        <f t="shared" si="16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VLOOKUP("NE",Daten!EE3:EK12,VLOOKUP(Name!$C$12,Daten!$EM$3:$EN$11,2,FALSE),FALSE)</f>
        <v>0.3</v>
      </c>
      <c r="F33" s="99" t="str">
        <f t="shared" si="16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VLOOKUP("TE",Daten!EE3:EK12,VLOOKUP(Name!$C$12,Daten!$EM$3:$EN$11,2,FALSE),FALSE)</f>
        <v>0.1</v>
      </c>
      <c r="F34" s="100" t="str">
        <f t="shared" si="16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3",D37=4),1.5,D37*0.5),0)</f>
        <v>0</v>
      </c>
      <c r="G37" s="83"/>
      <c r="Q37" s="94"/>
    </row>
    <row r="38" spans="1:17" x14ac:dyDescent="0.2">
      <c r="A38" s="77"/>
      <c r="B38" s="34" t="s">
        <v>1471</v>
      </c>
      <c r="C38" s="107"/>
      <c r="D38" s="54">
        <f>COUNTIF(C7:C26,"I-061")+COUNTIF(C7:C26,"I-062")</f>
        <v>0</v>
      </c>
      <c r="E38" s="27"/>
      <c r="F38" s="55">
        <f>IF(D38=0,-0.3,0)</f>
        <v>-0.3</v>
      </c>
      <c r="G38" s="83"/>
    </row>
    <row r="39" spans="1:17" ht="13.5" thickBot="1" x14ac:dyDescent="0.25">
      <c r="A39" s="77"/>
      <c r="B39" s="36" t="s">
        <v>55</v>
      </c>
      <c r="C39" s="194"/>
      <c r="D39" s="41"/>
      <c r="E39" s="43"/>
      <c r="F39" s="57">
        <f>MAX(F36+F37+F38,0)</f>
        <v>0</v>
      </c>
      <c r="G39" s="83"/>
    </row>
    <row r="40" spans="1:17" x14ac:dyDescent="0.2">
      <c r="A40" s="77"/>
      <c r="B40" s="69" t="s">
        <v>80</v>
      </c>
      <c r="C40" s="195"/>
      <c r="D40" s="42"/>
      <c r="E40" s="42"/>
      <c r="F40" s="58" t="str">
        <f>IF(Name!$C$12="TGAW",Name!$C$12&amp;" "&amp;Name!$C$13,Name!$C$12)</f>
        <v>TGAW TU</v>
      </c>
      <c r="G40" s="83"/>
    </row>
    <row r="41" spans="1:17" ht="13.5" thickBot="1" x14ac:dyDescent="0.25">
      <c r="A41" s="77"/>
      <c r="B41" s="36" t="s">
        <v>59</v>
      </c>
      <c r="C41" s="194"/>
      <c r="D41" s="43"/>
      <c r="E41" s="43"/>
      <c r="F41" s="57">
        <f>IF(AND($D$29=1,OR(LEFT($F$40,2)="LK",LEFT($F$40,2)="AK")),VLOOKUP($D$35,Daten!$DN$3:$DZ$13,VLOOKUP($F$40,Daten!$EP$3:$EQ$9,2,FALSE)-1,FALSE),VLOOKUP($D$35,Daten!$DN$3:$DZ$13,VLOOKUP($F$40,Daten!$EP$3:$EQ$9,2,FALSE),FALSE))</f>
        <v>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  <row r="44" spans="1:17" x14ac:dyDescent="0.2">
      <c r="B44" s="266">
        <f t="array" ref="B44">MAX(NOT(ISBLANK($B7:$B26))*ROW(7:26))</f>
        <v>0</v>
      </c>
    </row>
    <row r="45" spans="1:17" x14ac:dyDescent="0.2">
      <c r="B45" s="265" t="e">
        <f t="array" ref="B45">INDEX(C$7:C$26,MAX(NOT(ISBLANK($B7:$B26))*ROW(7:26))-6)</f>
        <v>#VALUE!</v>
      </c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81" priority="11" stopIfTrue="1" operator="lessThan">
      <formula>K$29</formula>
    </cfRule>
  </conditionalFormatting>
  <conditionalFormatting sqref="D7:G26 I7:P26">
    <cfRule type="expression" dxfId="80" priority="12" stopIfTrue="1">
      <formula>$D7="WH"</formula>
    </cfRule>
  </conditionalFormatting>
  <conditionalFormatting sqref="D7:D26">
    <cfRule type="expression" dxfId="79" priority="10" stopIfTrue="1">
      <formula>$C7="WH"</formula>
    </cfRule>
  </conditionalFormatting>
  <conditionalFormatting sqref="C7:C26">
    <cfRule type="expression" dxfId="78" priority="9" stopIfTrue="1">
      <formula>$D7="WH"</formula>
    </cfRule>
  </conditionalFormatting>
  <conditionalFormatting sqref="C7">
    <cfRule type="expression" dxfId="77" priority="8">
      <formula>AND(RIGHT($C7,1)="*",$C$4="A/B")</formula>
    </cfRule>
  </conditionalFormatting>
  <conditionalFormatting sqref="C8:C26">
    <cfRule type="expression" dxfId="76" priority="7">
      <formula>AND(RIGHT($C8,1)="*",$C$4="A/B")</formula>
    </cfRule>
  </conditionalFormatting>
  <conditionalFormatting sqref="C8:C26">
    <cfRule type="expression" dxfId="75" priority="6">
      <formula>AND(RIGHT($C8,1)="*",$C$4="A/B")</formula>
    </cfRule>
  </conditionalFormatting>
  <conditionalFormatting sqref="D7 D11 D15 D19 D23">
    <cfRule type="expression" dxfId="74" priority="5">
      <formula>$D7="**U18**"</formula>
    </cfRule>
  </conditionalFormatting>
  <conditionalFormatting sqref="D7:D26">
    <cfRule type="expression" dxfId="73" priority="4">
      <formula>$D7="**U18**"</formula>
    </cfRule>
  </conditionalFormatting>
  <conditionalFormatting sqref="D5:G5">
    <cfRule type="expression" dxfId="72" priority="3">
      <formula>D5="U18-Teil unter 18 Jahren nicht zulässig"</formula>
    </cfRule>
  </conditionalFormatting>
  <conditionalFormatting sqref="F38">
    <cfRule type="expression" dxfId="71" priority="1">
      <formula>$F$38=-0.3</formula>
    </cfRule>
  </conditionalFormatting>
  <dataValidations count="2">
    <dataValidation type="custom" errorStyle="information" allowBlank="1" showErrorMessage="1" errorTitle="Jugendschutz" error="Teil unter 18 Jahren nicht zugelassen" sqref="C7">
      <formula1>RIGHT($C7,1)="*"</formula1>
    </dataValidation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Daten!A$2:A$156</xm:f>
          </x14:formula1>
          <xm:sqref>B7:B26</xm:sqref>
        </x14:dataValidation>
        <x14:dataValidation type="list" showInputMessage="1" showErrorMessage="1">
          <x14:formula1>
            <xm:f>Daten!A$2:A$156</xm:f>
          </x14:formula1>
          <xm:sqref>B7:B26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U41"/>
  <sheetViews>
    <sheetView topLeftCell="A4"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6" t="s">
        <v>86</v>
      </c>
      <c r="E2" s="486"/>
      <c r="F2" s="486"/>
      <c r="G2" s="487"/>
    </row>
    <row r="3" spans="1:21" ht="23.25" customHeight="1" x14ac:dyDescent="0.35">
      <c r="A3" s="77"/>
      <c r="B3" s="78" t="str">
        <f>IF(Name!C11&lt;&gt;"",Name!C11,"")</f>
        <v/>
      </c>
      <c r="C3" s="78"/>
      <c r="D3" s="486"/>
      <c r="E3" s="486"/>
      <c r="F3" s="486"/>
      <c r="G3" s="487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</v>
      </c>
      <c r="C5" s="81"/>
      <c r="D5" s="490" t="str">
        <f>IF(COUNTIF(F7:F26,"Abgang!")&gt;0,"Abgang nicht zuletzt oder mehrere Abgänge","")</f>
        <v/>
      </c>
      <c r="E5" s="490"/>
      <c r="F5" s="490"/>
      <c r="G5" s="491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IF($B7="","",VLOOKUP($B7,Pauschenpferdelemente,2,FALSE))</f>
        <v/>
      </c>
      <c r="D7" s="102" t="str">
        <f>IF($C7="","",VLOOKUP($B7,Pauschenpferdelemente,3,FALSE))</f>
        <v/>
      </c>
      <c r="E7" s="232" t="str">
        <f>IF(OR($D7="",$D7="WH"),"",VLOOKUP(D7,Elementwerte,VLOOKUP(Name!$C$12,Daten!$EM$3:$EN$13,2,FALSE),FALSE))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 t="shared" ref="L7:L19" si="3">IF($D7="B",IF($F7&lt;&gt;"IV",1,""),"")</f>
        <v/>
      </c>
      <c r="M7" s="4" t="str">
        <f t="shared" ref="M7:M19" si="4">IF($D7="A",IF($F7&lt;&gt;"IV",1,""),"")</f>
        <v/>
      </c>
      <c r="N7" s="4" t="str">
        <f t="shared" ref="N7:N19" si="5">IF($D7="NE",IF($F7&lt;&gt;"IV",1,""),"")</f>
        <v/>
      </c>
      <c r="O7" s="7" t="str">
        <f>IF($D7="TE",IF(AND($F7&lt;&gt;"IV",LEFT($B$4,2)&lt;&gt;"LK"),1,""),"")</f>
        <v/>
      </c>
      <c r="P7" s="4" t="str">
        <f>IF(AND($B$4="LK 2",$D7="NE"),"",IF(OR($B7="",$D7="TE",$D7="WH"),"",IF($B$4="AK 60+",VLOOKUP($B7,Pauschenpferdelemente,14,FALSE),VLOOKUP($B7,Pauschenpferdelemente,5,FALSE))))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IF(B8="","",IF(COUNTIF(C$7:C8,C$7:C8)&gt;1,"WH",VLOOKUP(B8,Pauschenpferdelemente,3,FALSE)))</f>
        <v/>
      </c>
      <c r="E8" s="233" t="str">
        <f>IF(OR($D8="",$D8="WH"),"",VLOOKUP(D8,Elementwerte,VLOOKUP(Name!$C$12,Daten!$EM$3:$EN$13,2,FALSE),FALSE))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6">IF(B8="","",IF(P8="IV","J","N"))</f>
        <v/>
      </c>
      <c r="I8" s="5" t="str">
        <f t="shared" ref="I8:I26" si="7">IF($F8="IV",1,"")</f>
        <v/>
      </c>
      <c r="J8" s="5" t="str">
        <f t="shared" si="2"/>
        <v/>
      </c>
      <c r="K8" s="5" t="str">
        <f t="shared" ref="K8:K26" si="8">IF($D8="C",IF($F8&lt;&gt;"IV",1,""),"")</f>
        <v/>
      </c>
      <c r="L8" s="5" t="str">
        <f t="shared" si="3"/>
        <v/>
      </c>
      <c r="M8" s="5" t="str">
        <f t="shared" si="4"/>
        <v/>
      </c>
      <c r="N8" s="5" t="str">
        <f t="shared" si="5"/>
        <v/>
      </c>
      <c r="O8" s="54" t="str">
        <f t="shared" ref="O8:O26" si="9">IF($D8="TE",IF(AND($F8&lt;&gt;"IV",LEFT($B$4,2)&lt;&gt;"LK"),1,""),"")</f>
        <v/>
      </c>
      <c r="P8" s="5" t="str">
        <f t="shared" ref="P8:P26" si="10">IF(AND($B$4="KM2",$D8="NE"),"",IF(OR($B8="",$D8="TE",$D8="WH"),"",IF($B$4="AK60+",VLOOKUP($B8,Pauschenpferdelemente,14,FALSE),VLOOKUP($B8,Pauschenpferdelemente,5,FALSE))))</f>
        <v/>
      </c>
      <c r="Q8">
        <f>COUNTIF(F7:F26,"II")</f>
        <v>0</v>
      </c>
      <c r="R8" s="3" t="s">
        <v>1</v>
      </c>
      <c r="S8" s="1">
        <f t="shared" ref="S8:S10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IF(B9="","",IF(COUNTIF(C$7:C9,C$7:C9)&gt;1,"WH",VLOOKUP(B9,Pauschenpferdelemente,3,FALSE)))</f>
        <v/>
      </c>
      <c r="E9" s="54" t="str">
        <f>IF(OR($D9="",$D9="WH"),"",VLOOKUP(D9,Elementwerte,VLOOKUP(Name!$C$12,Daten!$EM$3:$EN$13,2,FALSE),FALSE))</f>
        <v/>
      </c>
      <c r="F9" s="5" t="str">
        <f t="shared" ref="F9:F26" si="12">IF(OR($P9="I",$P9="II",$P9="III",AND($B10="",$P9="IV")),$P9,IF(AND($P9="IV",$B10&lt;&gt;""),"Abgang!",""))</f>
        <v/>
      </c>
      <c r="G9" s="104" t="str">
        <f t="shared" si="6"/>
        <v/>
      </c>
      <c r="I9" s="5" t="str">
        <f t="shared" si="7"/>
        <v/>
      </c>
      <c r="J9" s="5" t="str">
        <f t="shared" si="2"/>
        <v/>
      </c>
      <c r="K9" s="5" t="str">
        <f t="shared" si="8"/>
        <v/>
      </c>
      <c r="L9" s="5" t="str">
        <f t="shared" si="3"/>
        <v/>
      </c>
      <c r="M9" s="5" t="str">
        <f t="shared" si="4"/>
        <v/>
      </c>
      <c r="N9" s="5" t="str">
        <f t="shared" si="5"/>
        <v/>
      </c>
      <c r="O9" s="54" t="str">
        <f t="shared" si="9"/>
        <v/>
      </c>
      <c r="P9" s="5" t="str">
        <f t="shared" si="10"/>
        <v/>
      </c>
      <c r="Q9">
        <f>COUNTIF(F7:F26,"III")</f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IF(B10="","",IF(COUNTIF(C$7:C10,C$7:C10)&gt;1,"WH",VLOOKUP(B10,Pauschenpferdelemente,3,FALSE)))</f>
        <v/>
      </c>
      <c r="E10" s="54" t="str">
        <f>IF(OR($D10="",$D10="WH"),"",VLOOKUP(D10,Elementwerte,VLOOKUP(Name!$C$12,Daten!$EM$3:$EN$13,2,FALSE),FALSE))</f>
        <v/>
      </c>
      <c r="F10" s="5" t="str">
        <f t="shared" si="12"/>
        <v/>
      </c>
      <c r="G10" s="104" t="str">
        <f t="shared" si="6"/>
        <v/>
      </c>
      <c r="I10" s="5" t="str">
        <f t="shared" si="7"/>
        <v/>
      </c>
      <c r="J10" s="5" t="str">
        <f t="shared" si="2"/>
        <v/>
      </c>
      <c r="K10" s="5" t="str">
        <f t="shared" si="8"/>
        <v/>
      </c>
      <c r="L10" s="5" t="str">
        <f t="shared" si="3"/>
        <v/>
      </c>
      <c r="M10" s="5" t="str">
        <f t="shared" si="4"/>
        <v/>
      </c>
      <c r="N10" s="5" t="str">
        <f t="shared" si="5"/>
        <v/>
      </c>
      <c r="O10" s="54" t="str">
        <f t="shared" si="9"/>
        <v/>
      </c>
      <c r="P10" s="5" t="str">
        <f t="shared" si="10"/>
        <v/>
      </c>
      <c r="Q10">
        <f>COUNTIF(F7:F26,"IV")</f>
        <v>0</v>
      </c>
      <c r="R10" s="3" t="s">
        <v>20</v>
      </c>
      <c r="S10" s="1">
        <f t="shared" si="11"/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IF(B11="","",IF(COUNTIF(C$7:C11,C$7:C11)&gt;1,"WH",VLOOKUP(B11,Pauschenpferdelemente,3,FALSE)))</f>
        <v/>
      </c>
      <c r="E11" s="54" t="str">
        <f>IF(OR($D11="",$D11="WH"),"",VLOOKUP(D11,Elementwerte,VLOOKUP(Name!$C$12,Daten!$EM$3:$EN$13,2,FALSE),FALSE))</f>
        <v/>
      </c>
      <c r="F11" s="5" t="str">
        <f t="shared" si="12"/>
        <v/>
      </c>
      <c r="G11" s="104" t="str">
        <f t="shared" si="6"/>
        <v/>
      </c>
      <c r="I11" s="5" t="str">
        <f t="shared" si="7"/>
        <v/>
      </c>
      <c r="J11" s="5" t="str">
        <f t="shared" si="2"/>
        <v/>
      </c>
      <c r="K11" s="5" t="str">
        <f t="shared" si="8"/>
        <v/>
      </c>
      <c r="L11" s="5" t="str">
        <f t="shared" si="3"/>
        <v/>
      </c>
      <c r="M11" s="5" t="str">
        <f t="shared" si="4"/>
        <v/>
      </c>
      <c r="N11" s="5" t="str">
        <f t="shared" si="5"/>
        <v/>
      </c>
      <c r="O11" s="54" t="str">
        <f t="shared" si="9"/>
        <v/>
      </c>
      <c r="P11" s="5" t="str">
        <f t="shared" si="10"/>
        <v/>
      </c>
      <c r="Q11" s="6" t="s">
        <v>197</v>
      </c>
      <c r="R11" s="3" t="s">
        <v>196</v>
      </c>
      <c r="S11" s="1">
        <f>SUM(S7:S10)</f>
        <v>0</v>
      </c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IF(B12="","",IF(COUNTIF(C$7:C12,C$7:C12)&gt;1,"WH",VLOOKUP(B12,Pauschenpferdelemente,3,FALSE)))</f>
        <v/>
      </c>
      <c r="E12" s="54" t="str">
        <f>IF(OR($D12="",$D12="WH"),"",VLOOKUP(D12,Elementwerte,VLOOKUP(Name!$C$12,Daten!$EM$3:$EN$13,2,FALSE),FALSE))</f>
        <v/>
      </c>
      <c r="F12" s="5" t="str">
        <f t="shared" si="12"/>
        <v/>
      </c>
      <c r="G12" s="104" t="str">
        <f t="shared" si="6"/>
        <v/>
      </c>
      <c r="I12" s="5" t="str">
        <f t="shared" si="7"/>
        <v/>
      </c>
      <c r="J12" s="5" t="str">
        <f t="shared" si="2"/>
        <v/>
      </c>
      <c r="K12" s="5" t="str">
        <f t="shared" si="8"/>
        <v/>
      </c>
      <c r="L12" s="5" t="str">
        <f t="shared" si="3"/>
        <v/>
      </c>
      <c r="M12" s="5" t="str">
        <f t="shared" si="4"/>
        <v/>
      </c>
      <c r="N12" s="5" t="str">
        <f t="shared" si="5"/>
        <v/>
      </c>
      <c r="O12" s="54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IF(B13="","",IF(COUNTIF(C$7:C13,C$7:C13)&gt;1,"WH",VLOOKUP(B13,Pauschenpferdelemente,3,FALSE)))</f>
        <v/>
      </c>
      <c r="E13" s="54" t="str">
        <f>IF(OR($D13="",$D13="WH"),"",VLOOKUP(D13,Elementwerte,VLOOKUP(Name!$C$12,Daten!$EM$3:$EN$13,2,FALSE),FALSE))</f>
        <v/>
      </c>
      <c r="F13" s="5" t="str">
        <f t="shared" si="12"/>
        <v/>
      </c>
      <c r="G13" s="104" t="str">
        <f t="shared" si="6"/>
        <v/>
      </c>
      <c r="I13" s="5" t="str">
        <f t="shared" si="7"/>
        <v/>
      </c>
      <c r="J13" s="5" t="str">
        <f t="shared" si="2"/>
        <v/>
      </c>
      <c r="K13" s="5" t="str">
        <f t="shared" si="8"/>
        <v/>
      </c>
      <c r="L13" s="5" t="str">
        <f t="shared" si="3"/>
        <v/>
      </c>
      <c r="M13" s="5" t="str">
        <f t="shared" si="4"/>
        <v/>
      </c>
      <c r="N13" s="5" t="str">
        <f t="shared" si="5"/>
        <v/>
      </c>
      <c r="O13" s="54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IF(B14="","",IF(COUNTIF(C$7:C14,C$7:C14)&gt;1,"WH",VLOOKUP(B14,Pauschenpferdelemente,3,FALSE)))</f>
        <v/>
      </c>
      <c r="E14" s="54" t="str">
        <f>IF(OR($D14="",$D14="WH"),"",VLOOKUP(D14,Elementwerte,VLOOKUP(Name!$C$12,Daten!$EM$3:$EN$13,2,FALSE),FALSE))</f>
        <v/>
      </c>
      <c r="F14" s="5" t="str">
        <f t="shared" si="12"/>
        <v/>
      </c>
      <c r="G14" s="104" t="str">
        <f t="shared" si="6"/>
        <v/>
      </c>
      <c r="I14" s="5" t="str">
        <f t="shared" si="7"/>
        <v/>
      </c>
      <c r="J14" s="5" t="str">
        <f t="shared" si="2"/>
        <v/>
      </c>
      <c r="K14" s="5" t="str">
        <f t="shared" si="8"/>
        <v/>
      </c>
      <c r="L14" s="5" t="str">
        <f t="shared" si="3"/>
        <v/>
      </c>
      <c r="M14" s="5" t="str">
        <f t="shared" si="4"/>
        <v/>
      </c>
      <c r="N14" s="5" t="str">
        <f t="shared" si="5"/>
        <v/>
      </c>
      <c r="O14" s="54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IF(B15="","",IF(COUNTIF(C$7:C15,C$7:C15)&gt;1,"WH",VLOOKUP(B15,Pauschenpferdelemente,3,FALSE)))</f>
        <v/>
      </c>
      <c r="E15" s="54" t="str">
        <f>IF(OR($D15="",$D15="WH"),"",VLOOKUP(D15,Elementwerte,VLOOKUP(Name!$C$12,Daten!$EM$3:$EN$13,2,FALSE),FALSE))</f>
        <v/>
      </c>
      <c r="F15" s="5" t="str">
        <f t="shared" si="12"/>
        <v/>
      </c>
      <c r="G15" s="104" t="str">
        <f t="shared" si="6"/>
        <v/>
      </c>
      <c r="I15" s="5" t="str">
        <f t="shared" si="7"/>
        <v/>
      </c>
      <c r="J15" s="5" t="str">
        <f t="shared" si="2"/>
        <v/>
      </c>
      <c r="K15" s="5" t="str">
        <f t="shared" si="8"/>
        <v/>
      </c>
      <c r="L15" s="5" t="str">
        <f t="shared" si="3"/>
        <v/>
      </c>
      <c r="M15" s="5" t="str">
        <f t="shared" si="4"/>
        <v/>
      </c>
      <c r="N15" s="5" t="str">
        <f t="shared" si="5"/>
        <v/>
      </c>
      <c r="O15" s="54" t="str">
        <f t="shared" si="9"/>
        <v/>
      </c>
      <c r="P15" s="5" t="str">
        <f t="shared" si="10"/>
        <v/>
      </c>
      <c r="S15" s="14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IF(B16="","",IF(COUNTIF(C$7:C16,C$7:C16)&gt;1,"WH",VLOOKUP(B16,Pauschenpferdelemente,3,FALSE)))</f>
        <v/>
      </c>
      <c r="E16" s="54" t="str">
        <f>IF(OR($D16="",$D16="WH"),"",VLOOKUP(D16,Elementwerte,VLOOKUP(Name!$C$12,Daten!$EM$3:$EN$13,2,FALSE),FALSE))</f>
        <v/>
      </c>
      <c r="F16" s="5" t="str">
        <f t="shared" si="12"/>
        <v/>
      </c>
      <c r="G16" s="104" t="str">
        <f t="shared" si="6"/>
        <v/>
      </c>
      <c r="I16" s="5" t="str">
        <f t="shared" si="7"/>
        <v/>
      </c>
      <c r="J16" s="5" t="str">
        <f t="shared" si="2"/>
        <v/>
      </c>
      <c r="K16" s="5" t="str">
        <f t="shared" si="8"/>
        <v/>
      </c>
      <c r="L16" s="5" t="str">
        <f t="shared" si="3"/>
        <v/>
      </c>
      <c r="M16" s="5" t="str">
        <f t="shared" si="4"/>
        <v/>
      </c>
      <c r="N16" s="5" t="str">
        <f t="shared" si="5"/>
        <v/>
      </c>
      <c r="O16" s="54" t="str">
        <f t="shared" si="9"/>
        <v/>
      </c>
      <c r="P16" s="5" t="str">
        <f t="shared" si="10"/>
        <v/>
      </c>
      <c r="S16" s="27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IF(B17="","",IF(COUNTIF(C$7:C17,C$7:C17)&gt;1,"WH",VLOOKUP(B17,Pauschenpferdelemente,3,FALSE)))</f>
        <v/>
      </c>
      <c r="E17" s="54" t="str">
        <f>IF(OR($D17="",$D17="WH"),"",VLOOKUP(D17,Elementwerte,VLOOKUP(Name!$C$12,Daten!$EM$3:$EN$13,2,FALSE),FALSE))</f>
        <v/>
      </c>
      <c r="F17" s="5" t="str">
        <f t="shared" si="12"/>
        <v/>
      </c>
      <c r="G17" s="104" t="str">
        <f t="shared" si="6"/>
        <v/>
      </c>
      <c r="I17" s="5" t="str">
        <f t="shared" si="7"/>
        <v/>
      </c>
      <c r="J17" s="5" t="str">
        <f t="shared" si="2"/>
        <v/>
      </c>
      <c r="K17" s="5" t="str">
        <f t="shared" si="8"/>
        <v/>
      </c>
      <c r="L17" s="5" t="str">
        <f t="shared" si="3"/>
        <v/>
      </c>
      <c r="M17" s="5" t="str">
        <f t="shared" si="4"/>
        <v/>
      </c>
      <c r="N17" s="5" t="str">
        <f t="shared" si="5"/>
        <v/>
      </c>
      <c r="O17" s="54" t="str">
        <f t="shared" si="9"/>
        <v/>
      </c>
      <c r="P17" s="5" t="str">
        <f t="shared" si="10"/>
        <v/>
      </c>
      <c r="S17" s="28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IF(B18="","",IF(COUNTIF(C$7:C18,C$7:C18)&gt;1,"WH",VLOOKUP(B18,Pauschenpferdelemente,3,FALSE)))</f>
        <v/>
      </c>
      <c r="E18" s="54" t="str">
        <f>IF(OR($D18="",$D18="WH"),"",VLOOKUP(D18,Elementwerte,VLOOKUP(Name!$C$12,Daten!$EM$3:$EN$13,2,FALSE),FALSE))</f>
        <v/>
      </c>
      <c r="F18" s="5" t="str">
        <f t="shared" si="12"/>
        <v/>
      </c>
      <c r="G18" s="104" t="str">
        <f t="shared" si="6"/>
        <v/>
      </c>
      <c r="I18" s="5" t="str">
        <f t="shared" si="7"/>
        <v/>
      </c>
      <c r="J18" s="5" t="str">
        <f t="shared" si="2"/>
        <v/>
      </c>
      <c r="K18" s="5" t="str">
        <f t="shared" si="8"/>
        <v/>
      </c>
      <c r="L18" s="5" t="str">
        <f t="shared" si="3"/>
        <v/>
      </c>
      <c r="M18" s="5" t="str">
        <f t="shared" si="4"/>
        <v/>
      </c>
      <c r="N18" s="5" t="str">
        <f t="shared" si="5"/>
        <v/>
      </c>
      <c r="O18" s="54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IF(B19="","",IF(COUNTIF(C$7:C19,C$7:C19)&gt;1,"WH",VLOOKUP(B19,Pauschenpferdelemente,3,FALSE)))</f>
        <v/>
      </c>
      <c r="E19" s="54" t="str">
        <f>IF(OR($D19="",$D19="WH"),"",VLOOKUP(D19,Elementwerte,VLOOKUP(Name!$C$12,Daten!$EM$3:$EN$13,2,FALSE),FALSE))</f>
        <v/>
      </c>
      <c r="F19" s="5" t="str">
        <f t="shared" si="12"/>
        <v/>
      </c>
      <c r="G19" s="104" t="str">
        <f t="shared" si="6"/>
        <v/>
      </c>
      <c r="I19" s="5" t="str">
        <f t="shared" si="7"/>
        <v/>
      </c>
      <c r="J19" s="5" t="str">
        <f t="shared" si="2"/>
        <v/>
      </c>
      <c r="K19" s="5" t="str">
        <f t="shared" si="8"/>
        <v/>
      </c>
      <c r="L19" s="5" t="str">
        <f t="shared" si="3"/>
        <v/>
      </c>
      <c r="M19" s="5" t="str">
        <f t="shared" si="4"/>
        <v/>
      </c>
      <c r="N19" s="5" t="str">
        <f t="shared" si="5"/>
        <v/>
      </c>
      <c r="O19" s="54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IF(B20="","",IF(COUNTIF(C$7:C20,C$7:C20)&gt;1,"WH",VLOOKUP(B20,Pauschenpferdelemente,3,FALSE)))</f>
        <v/>
      </c>
      <c r="E20" s="54" t="str">
        <f>IF(OR($D20="",$D20="WH"),"",VLOOKUP(D20,Elementwerte,VLOOKUP(Name!$C$12,Daten!$EM$3:$EN$13,2,FALSE),FALSE))</f>
        <v/>
      </c>
      <c r="F20" s="5" t="str">
        <f t="shared" si="12"/>
        <v/>
      </c>
      <c r="G20" s="104" t="str">
        <f t="shared" si="6"/>
        <v/>
      </c>
      <c r="I20" s="5" t="str">
        <f t="shared" si="7"/>
        <v/>
      </c>
      <c r="J20" s="5" t="str">
        <f t="shared" si="2"/>
        <v/>
      </c>
      <c r="K20" s="5" t="str">
        <f t="shared" si="8"/>
        <v/>
      </c>
      <c r="L20" s="5" t="str">
        <f>IF($D20="B",IF($F20&lt;&gt;"IV",1,""),"")</f>
        <v/>
      </c>
      <c r="M20" s="5" t="str">
        <f>IF($D20="A",IF($F20&lt;&gt;"IV",1,""),"")</f>
        <v/>
      </c>
      <c r="N20" s="5" t="str">
        <f>IF($D20="NE",IF($F20&lt;&gt;"IV",1,""),"")</f>
        <v/>
      </c>
      <c r="O20" s="54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IF(B21="","",IF(COUNTIF(C$7:C21,C$7:C21)&gt;1,"WH",VLOOKUP(B21,Pauschenpferdelemente,3,FALSE)))</f>
        <v/>
      </c>
      <c r="E21" s="54" t="str">
        <f>IF(OR($D21="",$D21="WH"),"",VLOOKUP(D21,Elementwerte,VLOOKUP(Name!$C$12,Daten!$EM$3:$EN$13,2,FALSE),FALSE))</f>
        <v/>
      </c>
      <c r="F21" s="5" t="str">
        <f t="shared" si="12"/>
        <v/>
      </c>
      <c r="G21" s="104" t="str">
        <f t="shared" si="6"/>
        <v/>
      </c>
      <c r="I21" s="5" t="str">
        <f t="shared" si="7"/>
        <v/>
      </c>
      <c r="J21" s="5" t="str">
        <f t="shared" si="2"/>
        <v/>
      </c>
      <c r="K21" s="5" t="str">
        <f t="shared" si="8"/>
        <v/>
      </c>
      <c r="L21" s="5" t="str">
        <f t="shared" ref="L21:L26" si="13">IF($D21="B",IF($F21&lt;&gt;"IV",1,""),"")</f>
        <v/>
      </c>
      <c r="M21" s="5" t="str">
        <f t="shared" ref="M21:M26" si="14">IF($D21="A",IF($F21&lt;&gt;"IV",1,""),"")</f>
        <v/>
      </c>
      <c r="N21" s="5" t="str">
        <f t="shared" ref="N21:N26" si="15">IF($D21="NE",IF($F21&lt;&gt;"IV",1,""),"")</f>
        <v/>
      </c>
      <c r="O21" s="54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IF(B22="","",IF(COUNTIF(C$7:C22,C$7:C22)&gt;1,"WH",VLOOKUP(B22,Pauschenpferdelemente,3,FALSE)))</f>
        <v/>
      </c>
      <c r="E22" s="54" t="str">
        <f>IF(OR($D22="",$D22="WH"),"",VLOOKUP(D22,Elementwerte,VLOOKUP(Name!$C$12,Daten!$EM$3:$EN$13,2,FALSE),FALSE))</f>
        <v/>
      </c>
      <c r="F22" s="5" t="str">
        <f t="shared" si="12"/>
        <v/>
      </c>
      <c r="G22" s="104" t="str">
        <f t="shared" si="6"/>
        <v/>
      </c>
      <c r="I22" s="5" t="str">
        <f t="shared" si="7"/>
        <v/>
      </c>
      <c r="J22" s="5" t="str">
        <f t="shared" si="2"/>
        <v/>
      </c>
      <c r="K22" s="5" t="str">
        <f t="shared" si="8"/>
        <v/>
      </c>
      <c r="L22" s="5" t="str">
        <f t="shared" si="13"/>
        <v/>
      </c>
      <c r="M22" s="5" t="str">
        <f t="shared" si="14"/>
        <v/>
      </c>
      <c r="N22" s="5" t="str">
        <f t="shared" si="15"/>
        <v/>
      </c>
      <c r="O22" s="54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IF(B23="","",IF(COUNTIF(C$7:C23,C$7:C23)&gt;1,"WH",VLOOKUP(B23,Pauschenpferdelemente,3,FALSE)))</f>
        <v/>
      </c>
      <c r="E23" s="54" t="str">
        <f>IF(OR($D23="",$D23="WH"),"",VLOOKUP(D23,Elementwerte,VLOOKUP(Name!$C$12,Daten!$EM$3:$EN$13,2,FALSE),FALSE))</f>
        <v/>
      </c>
      <c r="F23" s="5" t="str">
        <f t="shared" si="12"/>
        <v/>
      </c>
      <c r="G23" s="104" t="str">
        <f t="shared" si="6"/>
        <v/>
      </c>
      <c r="I23" s="5" t="str">
        <f t="shared" si="7"/>
        <v/>
      </c>
      <c r="J23" s="5" t="str">
        <f t="shared" si="2"/>
        <v/>
      </c>
      <c r="K23" s="5" t="str">
        <f t="shared" si="8"/>
        <v/>
      </c>
      <c r="L23" s="5" t="str">
        <f t="shared" si="13"/>
        <v/>
      </c>
      <c r="M23" s="5" t="str">
        <f t="shared" si="14"/>
        <v/>
      </c>
      <c r="N23" s="5" t="str">
        <f t="shared" si="15"/>
        <v/>
      </c>
      <c r="O23" s="54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IF(B24="","",IF(COUNTIF(C$7:C24,C$7:C24)&gt;1,"WH",VLOOKUP(B24,Pauschenpferdelemente,3,FALSE)))</f>
        <v/>
      </c>
      <c r="E24" s="54" t="str">
        <f>IF(OR($D24="",$D24="WH"),"",VLOOKUP(D24,Elementwerte,VLOOKUP(Name!$C$12,Daten!$EM$3:$EN$13,2,FALSE),FALSE))</f>
        <v/>
      </c>
      <c r="F24" s="5" t="str">
        <f t="shared" si="12"/>
        <v/>
      </c>
      <c r="G24" s="104" t="str">
        <f t="shared" si="6"/>
        <v/>
      </c>
      <c r="I24" s="5" t="str">
        <f t="shared" si="7"/>
        <v/>
      </c>
      <c r="J24" s="5" t="str">
        <f t="shared" si="2"/>
        <v/>
      </c>
      <c r="K24" s="5" t="str">
        <f t="shared" si="8"/>
        <v/>
      </c>
      <c r="L24" s="5" t="str">
        <f t="shared" si="13"/>
        <v/>
      </c>
      <c r="M24" s="5" t="str">
        <f t="shared" si="14"/>
        <v/>
      </c>
      <c r="N24" s="5" t="str">
        <f t="shared" si="15"/>
        <v/>
      </c>
      <c r="O24" s="54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IF(B25="","",IF(COUNTIF(C$7:C25,C$7:C25)&gt;1,"WH",VLOOKUP(B25,Pauschenpferdelemente,3,FALSE)))</f>
        <v/>
      </c>
      <c r="E25" s="54" t="str">
        <f>IF(OR($D25="",$D25="WH"),"",VLOOKUP(D25,Elementwerte,VLOOKUP(Name!$C$12,Daten!$EM$3:$EN$13,2,FALSE),FALSE))</f>
        <v/>
      </c>
      <c r="F25" s="5" t="str">
        <f t="shared" si="12"/>
        <v/>
      </c>
      <c r="G25" s="104" t="str">
        <f t="shared" si="6"/>
        <v/>
      </c>
      <c r="I25" s="5" t="str">
        <f t="shared" si="7"/>
        <v/>
      </c>
      <c r="J25" s="5" t="str">
        <f t="shared" si="2"/>
        <v/>
      </c>
      <c r="K25" s="5" t="str">
        <f t="shared" si="8"/>
        <v/>
      </c>
      <c r="L25" s="5" t="str">
        <f t="shared" si="13"/>
        <v/>
      </c>
      <c r="M25" s="5" t="str">
        <f t="shared" si="14"/>
        <v/>
      </c>
      <c r="N25" s="5" t="str">
        <f t="shared" si="15"/>
        <v/>
      </c>
      <c r="O25" s="54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IF(B26="","",IF(COUNTIF(C$7:C26,C$7:C26)&gt;1,"WH",VLOOKUP(B26,Daten!$AB$2:$AU$253,3,FALSE)))</f>
        <v/>
      </c>
      <c r="E26" s="68" t="str">
        <f>IF(OR($D26="",$D26="WH"),"",VLOOKUP(D26,Elementwerte,VLOOKUP(Name!$C$12,Daten!$EM$3:$EN$13,2,FALSE),FALSE))</f>
        <v/>
      </c>
      <c r="F26" s="103" t="str">
        <f t="shared" si="12"/>
        <v/>
      </c>
      <c r="G26" s="105" t="str">
        <f t="shared" si="6"/>
        <v/>
      </c>
      <c r="I26" s="13" t="str">
        <f t="shared" si="7"/>
        <v/>
      </c>
      <c r="J26" s="13" t="str">
        <f t="shared" si="2"/>
        <v/>
      </c>
      <c r="K26" s="13" t="str">
        <f t="shared" si="8"/>
        <v/>
      </c>
      <c r="L26" s="13" t="str">
        <f t="shared" si="13"/>
        <v/>
      </c>
      <c r="M26" s="13" t="str">
        <f t="shared" si="14"/>
        <v/>
      </c>
      <c r="N26" s="13" t="str">
        <f t="shared" si="15"/>
        <v/>
      </c>
      <c r="O26" s="10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14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 t="str">
        <f t="shared" ref="F29:F34" si="16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si="16"/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6"/>
        <v/>
      </c>
      <c r="G31" s="83"/>
      <c r="H31" s="6"/>
      <c r="I31" s="205" t="str">
        <f>Name!$C$14&amp;"-"&amp;J30</f>
        <v>TGAW TU-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6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6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6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TU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70" priority="8" stopIfTrue="1" operator="lessThan">
      <formula>K$29</formula>
    </cfRule>
  </conditionalFormatting>
  <conditionalFormatting sqref="D7:G26 I7:P26">
    <cfRule type="expression" dxfId="69" priority="7" stopIfTrue="1">
      <formula>$D7="WH"</formula>
    </cfRule>
  </conditionalFormatting>
  <conditionalFormatting sqref="O30">
    <cfRule type="cellIs" dxfId="68" priority="5" stopIfTrue="1" operator="lessThan">
      <formula>O$29</formula>
    </cfRule>
  </conditionalFormatting>
  <conditionalFormatting sqref="K30:O30">
    <cfRule type="cellIs" dxfId="67" priority="4" stopIfTrue="1" operator="lessThan">
      <formula>K$29</formula>
    </cfRule>
  </conditionalFormatting>
  <conditionalFormatting sqref="C7:C26">
    <cfRule type="expression" dxfId="66" priority="3" stopIfTrue="1">
      <formula>$D7="WH"</formula>
    </cfRule>
  </conditionalFormatting>
  <conditionalFormatting sqref="D5:G5">
    <cfRule type="expression" dxfId="65" priority="2">
      <formula>COUNTIF(F7:F26,"Abgang!")&gt;0</formula>
    </cfRule>
  </conditionalFormatting>
  <conditionalFormatting sqref="F7:F26">
    <cfRule type="cellIs" dxfId="64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Daten!$AB$2:$AB$252</xm:f>
          </x14:formula1>
          <xm:sqref>B7:B26</xm:sqref>
        </x14:dataValidation>
        <x14:dataValidation type="list" allowBlank="1" showInputMessage="1" showErrorMessage="1">
          <x14:formula1>
            <xm:f>Daten!AB26:AB187</xm:f>
          </x14:formula1>
          <xm:sqref>B26</xm:sqref>
        </x14:dataValidation>
        <x14:dataValidation type="list" allowBlank="1" showInputMessage="1" showErrorMessage="1">
          <x14:formula1>
            <xm:f>Daten!AB20:AB185</xm:f>
          </x14:formula1>
          <xm:sqref>B24:B25</xm:sqref>
        </x14:dataValidation>
        <x14:dataValidation type="list" allowBlank="1" showInputMessage="1" showErrorMessage="1">
          <x14:formula1>
            <xm:f>Daten!AB$2:AB$168</xm:f>
          </x14:formula1>
          <xm:sqref>B7:B26</xm:sqref>
        </x14:dataValidation>
        <x14:dataValidation type="list" allowBlank="1" showInputMessage="1" showErrorMessage="1">
          <x14:formula1>
            <xm:f>Daten!AB2:AB168</xm:f>
          </x14:formula1>
          <xm:sqref>B7:B24</xm:sqref>
        </x14:dataValidation>
        <x14:dataValidation type="list" allowBlank="1" showInputMessage="1" showErrorMessage="1">
          <x14:formula1>
            <xm:f>Daten!AB20:AB186</xm:f>
          </x14:formula1>
          <xm:sqref>B25:B26</xm:sqref>
        </x14:dataValidation>
        <x14:dataValidation type="list" allowBlank="1" showInputMessage="1" showErrorMessage="1">
          <x14:formula1>
            <xm:f>Daten!AB7:AB168</xm:f>
          </x14:formula1>
          <xm:sqref>B7:B19</xm:sqref>
        </x14:dataValidation>
        <x14:dataValidation type="list" allowBlank="1" showInputMessage="1" showErrorMessage="1">
          <x14:formula1>
            <xm:f>Daten!AB20:AB183</xm:f>
          </x14:formula1>
          <xm:sqref>B22:B23</xm:sqref>
        </x14:dataValidation>
        <x14:dataValidation type="list" allowBlank="1" showInputMessage="1" showErrorMessage="1">
          <x14:formula1>
            <xm:f>Daten!AB20:AB181</xm:f>
          </x14:formula1>
          <xm:sqref>B20:B21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U41"/>
  <sheetViews>
    <sheetView topLeftCell="A5" zoomScale="130" zoomScaleNormal="130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6" t="s">
        <v>87</v>
      </c>
      <c r="E2" s="486"/>
      <c r="F2" s="486"/>
      <c r="G2" s="487"/>
    </row>
    <row r="3" spans="1:21" ht="23.25" customHeight="1" x14ac:dyDescent="0.35">
      <c r="A3" s="77"/>
      <c r="B3" s="78" t="str">
        <f>IF(Name!C11&lt;&gt;"",Name!C11,"")</f>
        <v/>
      </c>
      <c r="C3" s="78"/>
      <c r="D3" s="486"/>
      <c r="E3" s="486"/>
      <c r="F3" s="486"/>
      <c r="G3" s="487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</v>
      </c>
      <c r="C5" s="81"/>
      <c r="D5" s="488" t="str">
        <f>IF(COUNTIF(D7:D26,"**U18**")&gt;0,"U18-Teil unter 18 Jahren nicht zulässig",IF(COUNTIF(F7:F26,"Abgang!")&gt;0,"Abgang nicht zuletzt oder mehrere Abgänge",""))</f>
        <v/>
      </c>
      <c r="E5" s="488"/>
      <c r="F5" s="488"/>
      <c r="G5" s="489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>IF($B7="","",VLOOKUP($B7,Daten!$AW$2:$BP$248,2,FALSE))</f>
        <v/>
      </c>
      <c r="D7" s="102" t="str">
        <f>IF(AND(RIGHT($C7,1)="*",$C$4="A/B"),"**U18**",IF($B7="","",VLOOKUP($B7,Ringeelemente,3,FALSE)))</f>
        <v/>
      </c>
      <c r="E7" s="232" t="str">
        <f>IF(AND(RIGHT($C7,1)="*",$C$4="A/B"),"",IF(OR($D7="",$D7="WH"),"",VLOOKUP(D7,Elementwerte,VLOOKUP(Name!$C$12,Daten!$EM$3:$EN$13,2,FALSE),FALSE)))</f>
        <v/>
      </c>
      <c r="F7" s="102" t="str">
        <f>IF(AND(RIGHT($C7,1)="*",$C$4="A/B"),"NZ",IF(OR($P7="I",$P7="II",$P7="III",AND($B8="",$P7="IV")),$P7,IF(AND($P7="IV",$B8&lt;&gt;""),"Abgang!","")))</f>
        <v/>
      </c>
      <c r="G7" s="58" t="str">
        <f>IF(AND(RIGHT($C7,1)="*",$C$4="A/B"),"",IF(B7="","",IF(P7="IV","J","N")))</f>
        <v/>
      </c>
      <c r="I7" s="4" t="str">
        <f>IF($F7="IV",1,"")</f>
        <v/>
      </c>
      <c r="J7" s="4" t="str">
        <f t="shared" ref="J7:J26" si="0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239" t="str">
        <f t="shared" ref="P7:P26" si="1">IF(AND(RIGHT($C7,1)="*",$C$4="A/B"),"",IF(AND($F$39="KM2",$D7="NE"),"",IF(OR($B7="",$D7="TE",$D7="WH"),"",IF($B$4="AK60+",VLOOKUP($B7,Ringeelemente,14,FALSE),VLOOKUP($B7,Ringeelemente,5,FALSE)))))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>IF($B8="","",VLOOKUP($B8,Daten!$AW$2:$BP$248,2,FALSE))</f>
        <v/>
      </c>
      <c r="D8" s="5" t="str">
        <f>IF(AND(RIGHT($C8,1)="*",$C$4="A/B"),"**U18**",IF(B8="","",IF(COUNTIF(C$7:C8,C$7:C8)&gt;1,"WH",VLOOKUP(B8,Ringeelemente,3,FALSE))))</f>
        <v/>
      </c>
      <c r="E8" s="233" t="str">
        <f>IF(AND(RIGHT($C8,1)="*",$C$4="A/B"),"",IF(OR($D8="",$D8="WH"),"",VLOOKUP(D8,Elementwerte,VLOOKUP(Name!$C$12,Daten!$EM$3:$EN$13,2,FALSE),FALSE)))</f>
        <v/>
      </c>
      <c r="F8" s="5" t="str">
        <f t="shared" ref="F8:F26" si="2">IF(AND(RIGHT($C8,1)="*",$C$4="A/B"),"NZ",IF(OR($P8="I",$P8="II",$P8="III",AND($B9="",$P8="IV")),$P8,IF(AND($P8="IV",$B9&lt;&gt;""),"Abgang!","")))</f>
        <v/>
      </c>
      <c r="G8" s="104" t="str">
        <f t="shared" ref="G8:G26" si="3">IF(AND(RIGHT($C8,1)="*",$C$4="A/B"),"",IF(B8="","",IF(P8="IV","J","N")))</f>
        <v/>
      </c>
      <c r="I8" s="5" t="str">
        <f t="shared" ref="I8:I26" si="4">IF($F8="IV",1,"")</f>
        <v/>
      </c>
      <c r="J8" s="5" t="str">
        <f t="shared" si="0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240" t="str">
        <f t="shared" si="1"/>
        <v/>
      </c>
      <c r="Q8">
        <f>COUNTIF(F7:F26,"II")</f>
        <v>0</v>
      </c>
      <c r="R8" s="3" t="s">
        <v>1</v>
      </c>
      <c r="S8" s="1">
        <f t="shared" ref="S8:S10" si="10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>IF($B9="","",VLOOKUP($B9,Daten!$AW$2:$BP$248,2,FALSE))</f>
        <v/>
      </c>
      <c r="D9" s="5" t="str">
        <f>IF(AND(RIGHT($C9,1)="*",$C$4="A/B"),"**U18**",IF(B9="","",IF(COUNTIF(C$7:C9,C$7:C9)&gt;1,"WH",VLOOKUP(B9,Ringeelemente,3,FALSE))))</f>
        <v/>
      </c>
      <c r="E9" s="233" t="str">
        <f>IF(AND(RIGHT($C9,1)="*",$C$4="A/B"),"",IF(OR($D9="",$D9="WH"),"",VLOOKUP(D9,Elementwerte,VLOOKUP(Name!$C$12,Daten!$EM$3:$EN$13,2,FALSE),FALSE)))</f>
        <v/>
      </c>
      <c r="F9" s="5" t="str">
        <f t="shared" si="2"/>
        <v/>
      </c>
      <c r="G9" s="104" t="str">
        <f t="shared" si="3"/>
        <v/>
      </c>
      <c r="I9" s="5" t="str">
        <f t="shared" si="4"/>
        <v/>
      </c>
      <c r="J9" s="5" t="str">
        <f t="shared" si="0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240" t="str">
        <f t="shared" si="1"/>
        <v/>
      </c>
      <c r="Q9">
        <f>COUNTIF($F$7:$F$26,"III")</f>
        <v>0</v>
      </c>
      <c r="R9" s="3" t="s">
        <v>2</v>
      </c>
      <c r="S9" s="1">
        <f t="shared" si="10"/>
        <v>0</v>
      </c>
      <c r="T9" s="1"/>
      <c r="U9" s="14"/>
    </row>
    <row r="10" spans="1:21" x14ac:dyDescent="0.2">
      <c r="A10" s="66">
        <v>4</v>
      </c>
      <c r="B10" s="183"/>
      <c r="C10" s="5" t="str">
        <f>IF($B10="","",VLOOKUP($B10,Daten!$AW$2:$BP$248,2,FALSE))</f>
        <v/>
      </c>
      <c r="D10" s="5" t="str">
        <f>IF(AND(RIGHT($C10,1)="*",$C$4="A/B"),"**U18**",IF(B10="","",IF(COUNTIF(C$7:C10,C$7:C10)&gt;1,"WH",VLOOKUP(B10,Ringeelemente,3,FALSE))))</f>
        <v/>
      </c>
      <c r="E10" s="233" t="str">
        <f>IF(AND(RIGHT($C10,1)="*",$C$4="A/B"),"",IF(OR($D10="",$D10="WH"),"",VLOOKUP(D10,Elementwerte,VLOOKUP(Name!$C$12,Daten!$EM$3:$EN$13,2,FALSE),FALSE)))</f>
        <v/>
      </c>
      <c r="F10" s="5" t="str">
        <f t="shared" si="2"/>
        <v/>
      </c>
      <c r="G10" s="104" t="str">
        <f t="shared" si="3"/>
        <v/>
      </c>
      <c r="I10" s="5" t="str">
        <f t="shared" si="4"/>
        <v/>
      </c>
      <c r="J10" s="5" t="str">
        <f t="shared" si="0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240" t="str">
        <f t="shared" si="1"/>
        <v/>
      </c>
      <c r="Q10">
        <f>COUNTIF($F$7:$F$26,"IV")</f>
        <v>0</v>
      </c>
      <c r="R10" s="3" t="s">
        <v>20</v>
      </c>
      <c r="S10" s="1">
        <f t="shared" si="10"/>
        <v>0</v>
      </c>
      <c r="T10" s="1"/>
      <c r="U10" s="14"/>
    </row>
    <row r="11" spans="1:21" x14ac:dyDescent="0.2">
      <c r="A11" s="66">
        <v>5</v>
      </c>
      <c r="B11" s="183"/>
      <c r="C11" s="5" t="str">
        <f>IF($B11="","",VLOOKUP($B11,Daten!$AW$2:$BP$248,2,FALSE))</f>
        <v/>
      </c>
      <c r="D11" s="5" t="str">
        <f>IF(AND(RIGHT($C11,1)="*",$C$4="A/B"),"**U18**",IF(B11="","",IF(COUNTIF(C$7:C11,C$7:C11)&gt;1,"WH",VLOOKUP(B11,Ringeelemente,3,FALSE))))</f>
        <v/>
      </c>
      <c r="E11" s="233" t="str">
        <f>IF(AND(RIGHT($C11,1)="*",$C$4="A/B"),"",IF(OR($D11="",$D11="WH"),"",VLOOKUP(D11,Elementwerte,VLOOKUP(Name!$C$12,Daten!$EM$3:$EN$13,2,FALSE),FALSE)))</f>
        <v/>
      </c>
      <c r="F11" s="5" t="str">
        <f t="shared" si="2"/>
        <v/>
      </c>
      <c r="G11" s="104" t="str">
        <f t="shared" si="3"/>
        <v/>
      </c>
      <c r="I11" s="5" t="str">
        <f t="shared" si="4"/>
        <v/>
      </c>
      <c r="J11" s="5" t="str">
        <f t="shared" si="0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240" t="str">
        <f t="shared" si="1"/>
        <v/>
      </c>
      <c r="Q11" s="6" t="s">
        <v>197</v>
      </c>
      <c r="R11" s="3" t="s">
        <v>196</v>
      </c>
      <c r="S11" s="1">
        <f>SUM(S7:S10)</f>
        <v>0</v>
      </c>
      <c r="T11" s="1"/>
      <c r="U11" s="14"/>
    </row>
    <row r="12" spans="1:21" x14ac:dyDescent="0.2">
      <c r="A12" s="66">
        <v>6</v>
      </c>
      <c r="B12" s="183"/>
      <c r="C12" s="5" t="str">
        <f>IF($B12="","",VLOOKUP($B12,Daten!$AW$2:$BP$248,2,FALSE))</f>
        <v/>
      </c>
      <c r="D12" s="5" t="str">
        <f>IF(AND(RIGHT($C12,1)="*",$C$4="A/B"),"**U18**",IF(B12="","",IF(COUNTIF(C$7:C12,C$7:C12)&gt;1,"WH",VLOOKUP(B12,Ringeelemente,3,FALSE))))</f>
        <v/>
      </c>
      <c r="E12" s="233" t="str">
        <f>IF(AND(RIGHT($C12,1)="*",$C$4="A/B"),"",IF(OR($D12="",$D12="WH"),"",VLOOKUP(D12,Elementwerte,VLOOKUP(Name!$C$12,Daten!$EM$3:$EN$13,2,FALSE),FALSE)))</f>
        <v/>
      </c>
      <c r="F12" s="5" t="str">
        <f t="shared" si="2"/>
        <v/>
      </c>
      <c r="G12" s="104" t="str">
        <f t="shared" si="3"/>
        <v/>
      </c>
      <c r="I12" s="5" t="str">
        <f t="shared" si="4"/>
        <v/>
      </c>
      <c r="J12" s="5" t="str">
        <f t="shared" si="0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240" t="str">
        <f t="shared" si="1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>IF($B13="","",VLOOKUP($B13,Daten!$AW$2:$BP$248,2,FALSE))</f>
        <v/>
      </c>
      <c r="D13" s="5" t="str">
        <f>IF(AND(RIGHT($C13,1)="*",$C$4="A/B"),"**U18**",IF(B13="","",IF(COUNTIF(C$7:C13,C$7:C13)&gt;1,"WH",VLOOKUP(B13,Ringeelemente,3,FALSE))))</f>
        <v/>
      </c>
      <c r="E13" s="233" t="str">
        <f>IF(AND(RIGHT($C13,1)="*",$C$4="A/B"),"",IF(OR($D13="",$D13="WH"),"",VLOOKUP(D13,Elementwerte,VLOOKUP(Name!$C$12,Daten!$EM$3:$EN$13,2,FALSE),FALSE)))</f>
        <v/>
      </c>
      <c r="F13" s="5" t="str">
        <f t="shared" si="2"/>
        <v/>
      </c>
      <c r="G13" s="104" t="str">
        <f t="shared" si="3"/>
        <v/>
      </c>
      <c r="I13" s="5" t="str">
        <f t="shared" si="4"/>
        <v/>
      </c>
      <c r="J13" s="5" t="str">
        <f t="shared" si="0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240" t="str">
        <f t="shared" si="1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>IF($B14="","",VLOOKUP($B14,Daten!$AW$2:$BP$248,2,FALSE))</f>
        <v/>
      </c>
      <c r="D14" s="5" t="str">
        <f>IF(AND(RIGHT($C14,1)="*",$C$4="A/B"),"**U18**",IF(B14="","",IF(COUNTIF(C$7:C14,C$7:C14)&gt;1,"WH",VLOOKUP(B14,Ringeelemente,3,FALSE))))</f>
        <v/>
      </c>
      <c r="E14" s="233" t="str">
        <f>IF(AND(RIGHT($C14,1)="*",$C$4="A/B"),"",IF(OR($D14="",$D14="WH"),"",VLOOKUP(D14,Elementwerte,VLOOKUP(Name!$C$12,Daten!$EM$3:$EN$13,2,FALSE),FALSE)))</f>
        <v/>
      </c>
      <c r="F14" s="5" t="str">
        <f t="shared" si="2"/>
        <v/>
      </c>
      <c r="G14" s="104" t="str">
        <f t="shared" si="3"/>
        <v/>
      </c>
      <c r="I14" s="5" t="str">
        <f t="shared" si="4"/>
        <v/>
      </c>
      <c r="J14" s="5" t="str">
        <f t="shared" si="0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240" t="str">
        <f t="shared" si="1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>IF($B15="","",VLOOKUP($B15,Daten!$AW$2:$BP$248,2,FALSE))</f>
        <v/>
      </c>
      <c r="D15" s="5" t="str">
        <f>IF(AND(RIGHT($C15,1)="*",$C$4="A/B"),"**U18**",IF(B15="","",IF(COUNTIF(C$7:C15,C$7:C15)&gt;1,"WH",VLOOKUP(B15,Ringeelemente,3,FALSE))))</f>
        <v/>
      </c>
      <c r="E15" s="233" t="str">
        <f>IF(AND(RIGHT($C15,1)="*",$C$4="A/B"),"",IF(OR($D15="",$D15="WH"),"",VLOOKUP(D15,Elementwerte,VLOOKUP(Name!$C$12,Daten!$EM$3:$EN$13,2,FALSE),FALSE)))</f>
        <v/>
      </c>
      <c r="F15" s="5" t="str">
        <f t="shared" si="2"/>
        <v/>
      </c>
      <c r="G15" s="104" t="str">
        <f t="shared" si="3"/>
        <v/>
      </c>
      <c r="I15" s="5" t="str">
        <f t="shared" si="4"/>
        <v/>
      </c>
      <c r="J15" s="5" t="str">
        <f t="shared" si="0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240" t="str">
        <f t="shared" si="1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>IF($B16="","",VLOOKUP($B16,Daten!$AW$2:$BP$248,2,FALSE))</f>
        <v/>
      </c>
      <c r="D16" s="5" t="str">
        <f>IF(AND(RIGHT($C16,1)="*",$C$4="A/B"),"**U18**",IF(B16="","",IF(COUNTIF(C$7:C16,C$7:C16)&gt;1,"WH",VLOOKUP(B16,Ringeelemente,3,FALSE))))</f>
        <v/>
      </c>
      <c r="E16" s="233" t="str">
        <f>IF(AND(RIGHT($C16,1)="*",$C$4="A/B"),"",IF(OR($D16="",$D16="WH"),"",VLOOKUP(D16,Elementwerte,VLOOKUP(Name!$C$12,Daten!$EM$3:$EN$13,2,FALSE),FALSE)))</f>
        <v/>
      </c>
      <c r="F16" s="5" t="str">
        <f t="shared" si="2"/>
        <v/>
      </c>
      <c r="G16" s="104" t="str">
        <f t="shared" si="3"/>
        <v/>
      </c>
      <c r="I16" s="5" t="str">
        <f t="shared" si="4"/>
        <v/>
      </c>
      <c r="J16" s="5" t="str">
        <f t="shared" si="0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240" t="str">
        <f t="shared" si="1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>IF($B17="","",VLOOKUP($B17,Daten!$AW$2:$BP$248,2,FALSE))</f>
        <v/>
      </c>
      <c r="D17" s="5" t="str">
        <f>IF(AND(RIGHT($C17,1)="*",$C$4="A/B"),"**U18**",IF(B17="","",IF(COUNTIF(C$7:C17,C$7:C17)&gt;1,"WH",VLOOKUP(B17,Ringeelemente,3,FALSE))))</f>
        <v/>
      </c>
      <c r="E17" s="233" t="str">
        <f>IF(AND(RIGHT($C17,1)="*",$C$4="A/B"),"",IF(OR($D17="",$D17="WH"),"",VLOOKUP(D17,Elementwerte,VLOOKUP(Name!$C$12,Daten!$EM$3:$EN$13,2,FALSE),FALSE)))</f>
        <v/>
      </c>
      <c r="F17" s="5" t="str">
        <f t="shared" si="2"/>
        <v/>
      </c>
      <c r="G17" s="104" t="str">
        <f t="shared" si="3"/>
        <v/>
      </c>
      <c r="I17" s="5" t="str">
        <f t="shared" si="4"/>
        <v/>
      </c>
      <c r="J17" s="5" t="str">
        <f t="shared" si="0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240" t="str">
        <f t="shared" si="1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>IF($B18="","",VLOOKUP($B18,Daten!$AW$2:$BP$248,2,FALSE))</f>
        <v/>
      </c>
      <c r="D18" s="5" t="str">
        <f>IF(AND(RIGHT($C18,1)="*",$C$4="A/B"),"**U18**",IF(B18="","",IF(COUNTIF(C$7:C18,C$7:C18)&gt;1,"WH",VLOOKUP(B18,Ringeelemente,3,FALSE))))</f>
        <v/>
      </c>
      <c r="E18" s="233" t="str">
        <f>IF(AND(RIGHT($C18,1)="*",$C$4="A/B"),"",IF(OR($D18="",$D18="WH"),"",VLOOKUP(D18,Elementwerte,VLOOKUP(Name!$C$12,Daten!$EM$3:$EN$13,2,FALSE),FALSE)))</f>
        <v/>
      </c>
      <c r="F18" s="5" t="str">
        <f t="shared" si="2"/>
        <v/>
      </c>
      <c r="G18" s="104" t="str">
        <f t="shared" si="3"/>
        <v/>
      </c>
      <c r="I18" s="5" t="str">
        <f t="shared" si="4"/>
        <v/>
      </c>
      <c r="J18" s="5" t="str">
        <f t="shared" si="0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240" t="str">
        <f t="shared" si="1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IF($B19="","",VLOOKUP($B19,Daten!$AW$2:$BP$248,2,FALSE))</f>
        <v/>
      </c>
      <c r="D19" s="5" t="str">
        <f>IF(AND(RIGHT($C19,1)="*",$C$4="A/B"),"**U18**",IF(B19="","",IF(COUNTIF(C$7:C19,C$7:C19)&gt;1,"WH",VLOOKUP(B19,Ringeelemente,3,FALSE))))</f>
        <v/>
      </c>
      <c r="E19" s="233" t="str">
        <f>IF(AND(RIGHT($C19,1)="*",$C$4="A/B"),"",IF(OR($D19="",$D19="WH"),"",VLOOKUP(D19,Elementwerte,VLOOKUP(Name!$C$12,Daten!$EM$3:$EN$13,2,FALSE),FALSE)))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240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IF($B20="","",VLOOKUP($B20,Daten!$AW$2:$BP$248,2,FALSE))</f>
        <v/>
      </c>
      <c r="D20" s="5" t="str">
        <f>IF(AND(RIGHT($C20,1)="*",$C$4="A/B"),"**U18**",IF(B20="","",IF(COUNTIF(C$7:C20,C$7:C20)&gt;1,"WH",VLOOKUP(B20,Ringeelemente,3,FALSE))))</f>
        <v/>
      </c>
      <c r="E20" s="233" t="str">
        <f>IF(AND(RIGHT($C20,1)="*",$C$4="A/B"),"",IF(OR($D20="",$D20="WH"),"",VLOOKUP(D20,Elementwerte,VLOOKUP(Name!$C$12,Daten!$EM$3:$EN$13,2,FALSE),FALSE)))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240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IF($B21="","",VLOOKUP($B21,Daten!$AW$2:$BP$248,2,FALSE))</f>
        <v/>
      </c>
      <c r="D21" s="5" t="str">
        <f>IF(AND(RIGHT($C21,1)="*",$C$4="A/B"),"**U18**",IF(B21="","",IF(COUNTIF(C$7:C21,C$7:C21)&gt;1,"WH",VLOOKUP(B21,Ringeelemente,3,FALSE))))</f>
        <v/>
      </c>
      <c r="E21" s="233" t="str">
        <f>IF(AND(RIGHT($C21,1)="*",$C$4="A/B"),"",IF(OR($D21="",$D21="WH"),"",VLOOKUP(D21,Elementwerte,VLOOKUP(Name!$C$12,Daten!$EM$3:$EN$13,2,FALSE),FALSE)))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240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IF($B22="","",VLOOKUP($B22,Daten!$AW$2:$BP$248,2,FALSE))</f>
        <v/>
      </c>
      <c r="D22" s="5" t="str">
        <f>IF(AND(RIGHT($C22,1)="*",$C$4="A/B"),"**U18**",IF(B22="","",IF(COUNTIF(C$7:C22,C$7:C22)&gt;1,"WH",VLOOKUP(B22,Ringeelemente,3,FALSE))))</f>
        <v/>
      </c>
      <c r="E22" s="233" t="str">
        <f>IF(AND(RIGHT($C22,1)="*",$C$4="A/B"),"",IF(OR($D22="",$D22="WH"),"",VLOOKUP(D22,Elementwerte,VLOOKUP(Name!$C$12,Daten!$EM$3:$EN$13,2,FALSE),FALSE)))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240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IF($B23="","",VLOOKUP($B23,Daten!$AW$2:$BP$248,2,FALSE))</f>
        <v/>
      </c>
      <c r="D23" s="5" t="str">
        <f>IF(AND(RIGHT($C23,1)="*",$C$4="A/B"),"**U18**",IF(B23="","",IF(COUNTIF(C$7:C23,C$7:C23)&gt;1,"WH",VLOOKUP(B23,Ringeelemente,3,FALSE))))</f>
        <v/>
      </c>
      <c r="E23" s="233" t="str">
        <f>IF(AND(RIGHT($C23,1)="*",$C$4="A/B"),"",IF(OR($D23="",$D23="WH"),"",VLOOKUP(D23,Elementwerte,VLOOKUP(Name!$C$12,Daten!$EM$3:$EN$13,2,FALSE),FALSE)))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240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IF($B24="","",VLOOKUP($B24,Daten!$AW$2:$BP$248,2,FALSE))</f>
        <v/>
      </c>
      <c r="D24" s="5" t="str">
        <f>IF(AND(RIGHT($C24,1)="*",$C$4="A/B"),"**U18**",IF(B24="","",IF(COUNTIF(C$7:C24,C$7:C24)&gt;1,"WH",VLOOKUP(B24,Ringeelemente,3,FALSE))))</f>
        <v/>
      </c>
      <c r="E24" s="233" t="str">
        <f>IF(AND(RIGHT($C24,1)="*",$C$4="A/B"),"",IF(OR($D24="",$D24="WH"),"",VLOOKUP(D24,Elementwerte,VLOOKUP(Name!$C$12,Daten!$EM$3:$EN$13,2,FALSE),FALSE)))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240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IF($B25="","",VLOOKUP($B25,Daten!$AW$2:$BP$248,2,FALSE))</f>
        <v/>
      </c>
      <c r="D25" s="5" t="str">
        <f>IF(AND(RIGHT($C25,1)="*",$C$4="A/B"),"**U18**",IF(B25="","",IF(COUNTIF(C$7:C25,C$7:C25)&gt;1,"WH",VLOOKUP(B25,Ringeelemente,3,FALSE))))</f>
        <v/>
      </c>
      <c r="E25" s="233" t="str">
        <f>IF(AND(RIGHT($C25,1)="*",$C$4="A/B"),"",IF(OR($D25="",$D25="WH"),"",VLOOKUP(D25,Elementwerte,VLOOKUP(Name!$C$12,Daten!$EM$3:$EN$13,2,FALSE),FALSE)))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240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IF($B26="","",VLOOKUP($B26,Daten!$AW$2:$BP$248,2,FALSE))</f>
        <v/>
      </c>
      <c r="D26" s="103" t="str">
        <f>IF(AND(RIGHT($C26,1)="*",$C$4="A/B"),"**U18**",IF(B26="","",IF(COUNTIF(C$7:C26,C$7:C26)&gt;1,"WH",VLOOKUP(B26,Daten!$AW$2:$BP$248,3,FALSE))))</f>
        <v/>
      </c>
      <c r="E26" s="236" t="str">
        <f>IF(AND(RIGHT($C26,1)="*",$C$4="A/B"),"",IF(OR($D26="",$D26="WH"),"",VLOOKUP(D26,Elementwerte,VLOOKUP(Name!$C$12,Daten!$EM$3:$EN$13,2,FALSE),FALSE)))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241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 t="str">
        <f t="shared" ref="F29:F34" si="11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si="11"/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1"/>
        <v/>
      </c>
      <c r="G31" s="83"/>
      <c r="H31" s="6"/>
      <c r="I31" s="205" t="str">
        <f>Name!$C$14&amp;"-"&amp;J30</f>
        <v>TGAW TU-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1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1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1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TU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63" priority="19" stopIfTrue="1" operator="lessThan">
      <formula>K$29</formula>
    </cfRule>
  </conditionalFormatting>
  <conditionalFormatting sqref="I7:P26 D7:G26">
    <cfRule type="expression" dxfId="62" priority="18" stopIfTrue="1">
      <formula>$D7="WH"</formula>
    </cfRule>
  </conditionalFormatting>
  <conditionalFormatting sqref="O30">
    <cfRule type="cellIs" dxfId="61" priority="15" stopIfTrue="1" operator="lessThan">
      <formula>O$29</formula>
    </cfRule>
  </conditionalFormatting>
  <conditionalFormatting sqref="O30">
    <cfRule type="cellIs" dxfId="60" priority="14" stopIfTrue="1" operator="lessThan">
      <formula>O$29</formula>
    </cfRule>
  </conditionalFormatting>
  <conditionalFormatting sqref="K30:O30">
    <cfRule type="cellIs" dxfId="59" priority="13" stopIfTrue="1" operator="lessThan">
      <formula>K$29</formula>
    </cfRule>
  </conditionalFormatting>
  <conditionalFormatting sqref="O30">
    <cfRule type="cellIs" dxfId="58" priority="12" stopIfTrue="1" operator="lessThan">
      <formula>O$29</formula>
    </cfRule>
  </conditionalFormatting>
  <conditionalFormatting sqref="K30:O30">
    <cfRule type="cellIs" dxfId="57" priority="11" stopIfTrue="1" operator="lessThan">
      <formula>K$29</formula>
    </cfRule>
  </conditionalFormatting>
  <conditionalFormatting sqref="C7:C26">
    <cfRule type="expression" dxfId="56" priority="9">
      <formula>AND(RIGHT($C7,1)="*",$C$4="A/B")</formula>
    </cfRule>
    <cfRule type="expression" dxfId="55" priority="10" stopIfTrue="1">
      <formula>$C7="WH"</formula>
    </cfRule>
  </conditionalFormatting>
  <conditionalFormatting sqref="D7:D26">
    <cfRule type="expression" dxfId="54" priority="8">
      <formula>$D7="**U18**"</formula>
    </cfRule>
  </conditionalFormatting>
  <conditionalFormatting sqref="D5:G5">
    <cfRule type="expression" dxfId="53" priority="7">
      <formula>D5="U18-Teil unter 18 Jahren nicht zulässig"</formula>
    </cfRule>
  </conditionalFormatting>
  <conditionalFormatting sqref="D5:G5">
    <cfRule type="expression" dxfId="52" priority="5">
      <formula>COUNTIF(F7:F26,"Abgang!")&gt;0</formula>
    </cfRule>
    <cfRule type="expression" dxfId="51" priority="6">
      <formula>D5="U18-Teil unter 18 Jahren nicht zulässig"</formula>
    </cfRule>
  </conditionalFormatting>
  <conditionalFormatting sqref="F7">
    <cfRule type="expression" dxfId="50" priority="4" stopIfTrue="1">
      <formula>$D7="WH"</formula>
    </cfRule>
  </conditionalFormatting>
  <conditionalFormatting sqref="F7">
    <cfRule type="cellIs" dxfId="49" priority="3" operator="equal">
      <formula>"Abgang!"</formula>
    </cfRule>
  </conditionalFormatting>
  <conditionalFormatting sqref="F8:F26">
    <cfRule type="expression" dxfId="48" priority="2" stopIfTrue="1">
      <formula>$D8="WH"</formula>
    </cfRule>
  </conditionalFormatting>
  <conditionalFormatting sqref="F8:F26">
    <cfRule type="cellIs" dxfId="47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Daten!$AW$2:$AW$248</xm:f>
          </x14:formula1>
          <xm:sqref>C8:C26</xm:sqref>
        </x14:dataValidation>
        <x14:dataValidation type="list" allowBlank="1" showInputMessage="1" showErrorMessage="1">
          <x14:formula1>
            <xm:f>Daten!$AW$2:$AW$166</xm:f>
          </x14:formula1>
          <xm:sqref>C7</xm:sqref>
        </x14:dataValidation>
        <x14:dataValidation type="list" allowBlank="1" showInputMessage="1" showErrorMessage="1">
          <x14:formula1>
            <xm:f>Daten!$AW$2:$AW$166</xm:f>
          </x14:formula1>
          <xm:sqref>B7:B26</xm:sqref>
        </x14:dataValidation>
        <x14:dataValidation type="list" allowBlank="1" showInputMessage="1" showErrorMessage="1">
          <x14:formula1>
            <xm:f>Daten!AW$2:AW$166</xm:f>
          </x14:formula1>
          <xm:sqref>B7:B26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36"/>
  <sheetViews>
    <sheetView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style="3" customWidth="1"/>
    <col min="4" max="4" width="9" style="3" customWidth="1"/>
    <col min="5" max="5" width="10.85546875" style="3" customWidth="1"/>
    <col min="6" max="6" width="8.7109375" customWidth="1"/>
    <col min="9" max="9" width="14.140625" customWidth="1"/>
    <col min="16" max="16" width="21" bestFit="1" customWidth="1"/>
    <col min="20" max="20" width="9.28515625" customWidth="1"/>
  </cols>
  <sheetData>
    <row r="1" spans="1:10" x14ac:dyDescent="0.2">
      <c r="A1" s="73"/>
      <c r="B1" s="74"/>
      <c r="C1" s="75"/>
      <c r="D1" s="75"/>
      <c r="E1" s="75"/>
      <c r="F1" s="74"/>
      <c r="G1" s="14"/>
    </row>
    <row r="2" spans="1:10" ht="23.25" customHeight="1" x14ac:dyDescent="0.35">
      <c r="A2" s="77"/>
      <c r="B2" s="78" t="str">
        <f>IF(Name!C10&lt;&gt;"",Name!C10,"")</f>
        <v/>
      </c>
      <c r="C2" s="486" t="s">
        <v>91</v>
      </c>
      <c r="D2" s="486"/>
      <c r="E2" s="486"/>
      <c r="F2" s="486"/>
      <c r="G2" s="14"/>
    </row>
    <row r="3" spans="1:10" ht="23.25" customHeight="1" x14ac:dyDescent="0.35">
      <c r="A3" s="77"/>
      <c r="B3" s="78" t="str">
        <f>IF(Name!C11&lt;&gt;"",Name!C11,"")</f>
        <v/>
      </c>
      <c r="C3" s="486"/>
      <c r="D3" s="486"/>
      <c r="E3" s="486"/>
      <c r="F3" s="486"/>
      <c r="G3" s="14"/>
    </row>
    <row r="4" spans="1:10" ht="23.25" customHeight="1" x14ac:dyDescent="0.35">
      <c r="A4" s="77"/>
      <c r="B4" s="78" t="str">
        <f>IF(Name!$C$12="TGAW",Name!$C$12&amp;" "&amp;Name!$C$13,Name!$C$12)</f>
        <v>TGAW TU</v>
      </c>
      <c r="C4" s="222" t="str">
        <f>Name!$C$13</f>
        <v>TU</v>
      </c>
      <c r="D4" s="79"/>
      <c r="E4" s="79"/>
      <c r="F4" s="79"/>
      <c r="G4" s="14"/>
    </row>
    <row r="5" spans="1:10" ht="13.5" thickBot="1" x14ac:dyDescent="0.25">
      <c r="A5" s="77"/>
      <c r="B5" s="81" t="str">
        <f>Name!C5</f>
        <v>Version 11</v>
      </c>
      <c r="C5" s="82"/>
      <c r="D5" s="82"/>
      <c r="E5" s="82"/>
      <c r="F5" s="81"/>
      <c r="G5" s="14"/>
    </row>
    <row r="6" spans="1:10" ht="13.5" thickBot="1" x14ac:dyDescent="0.25">
      <c r="A6" s="62" t="s">
        <v>31</v>
      </c>
      <c r="B6" s="71" t="s">
        <v>23</v>
      </c>
      <c r="C6" s="63" t="s">
        <v>90</v>
      </c>
      <c r="D6" s="113" t="s">
        <v>57</v>
      </c>
      <c r="E6" s="111"/>
      <c r="F6" s="111"/>
      <c r="G6" s="14"/>
    </row>
    <row r="7" spans="1:10" x14ac:dyDescent="0.2">
      <c r="A7" s="65">
        <v>1</v>
      </c>
      <c r="B7" s="182"/>
      <c r="C7" s="114" t="str">
        <f>IF($B7="","",VLOOKUP($B7,Daten!$BR$2:$BV$178,2,FALSE))</f>
        <v/>
      </c>
      <c r="D7" s="120" t="str">
        <f>IF($B7="","",IF(OR($C$10="TGAW A/B",$C$10="TGAW TU"),VLOOKUP($B7,Sprungelemente,3,FALSE),VLOOKUP($B7,Sprungelemente,4,FALSE)))</f>
        <v/>
      </c>
      <c r="E7" s="112"/>
      <c r="F7" s="112"/>
      <c r="G7" s="14"/>
      <c r="H7" s="14"/>
      <c r="I7" s="14"/>
      <c r="J7" s="14"/>
    </row>
    <row r="8" spans="1:10" ht="13.5" thickBot="1" x14ac:dyDescent="0.25">
      <c r="A8" s="67">
        <v>2</v>
      </c>
      <c r="B8" s="184"/>
      <c r="C8" s="114" t="str">
        <f>IF($B8="","",VLOOKUP($B8,Daten!$BR$2:$BV$178,2,FALSE))</f>
        <v/>
      </c>
      <c r="D8" s="120" t="str">
        <f>IF($B8="","",IF(OR($C$10="TGAW A/B",$C$10="TGAW TU"),VLOOKUP($B8,Daten!$BR$2:$BV$178,3,FALSE),VLOOKUP($B8,Daten!$BR$2:$BV$178,4,FALSE)))</f>
        <v/>
      </c>
      <c r="E8" s="112"/>
      <c r="F8" s="112"/>
      <c r="G8" s="14"/>
      <c r="H8" s="1"/>
      <c r="I8" s="1"/>
      <c r="J8" s="14"/>
    </row>
    <row r="9" spans="1:10" ht="13.5" thickBot="1" x14ac:dyDescent="0.25">
      <c r="A9" s="77"/>
      <c r="B9" s="86"/>
      <c r="C9" s="87"/>
      <c r="D9" s="82"/>
      <c r="E9" s="82"/>
      <c r="F9" s="81"/>
      <c r="G9" s="14"/>
      <c r="H9" s="1"/>
      <c r="I9" s="1"/>
      <c r="J9" s="14"/>
    </row>
    <row r="10" spans="1:10" ht="13.5" thickBot="1" x14ac:dyDescent="0.25">
      <c r="A10" s="115"/>
      <c r="B10" s="118" t="s">
        <v>80</v>
      </c>
      <c r="C10" s="119" t="str">
        <f>IF(Name!$C$12="TGAW",Name!$C$12&amp;" "&amp;Name!$C$13,Name!$C$12)</f>
        <v>TGAW TU</v>
      </c>
      <c r="D10" s="112"/>
      <c r="E10" s="112"/>
      <c r="F10" s="115"/>
      <c r="H10" s="1"/>
      <c r="I10" s="1"/>
      <c r="J10" s="14"/>
    </row>
    <row r="11" spans="1:10" x14ac:dyDescent="0.2">
      <c r="A11" s="115"/>
      <c r="B11" s="116"/>
      <c r="C11" s="112"/>
      <c r="D11" s="117"/>
      <c r="E11" s="117"/>
      <c r="F11" s="115"/>
      <c r="H11" s="1"/>
      <c r="I11" s="1"/>
      <c r="J11" s="14"/>
    </row>
    <row r="12" spans="1:10" x14ac:dyDescent="0.2">
      <c r="A12" s="92"/>
      <c r="B12" s="107"/>
      <c r="C12" s="52"/>
      <c r="D12" s="91"/>
      <c r="E12" s="91"/>
      <c r="F12" s="92"/>
      <c r="H12" s="1"/>
      <c r="I12" s="1"/>
      <c r="J12" s="14"/>
    </row>
    <row r="13" spans="1:10" x14ac:dyDescent="0.2">
      <c r="A13" s="92"/>
      <c r="B13" s="107"/>
      <c r="C13" s="52"/>
      <c r="D13" s="91"/>
      <c r="E13" s="91"/>
      <c r="F13" s="92"/>
      <c r="H13" s="1"/>
      <c r="I13" s="1"/>
      <c r="J13" s="14"/>
    </row>
    <row r="14" spans="1:10" x14ac:dyDescent="0.2">
      <c r="A14" s="92"/>
      <c r="B14" s="107"/>
      <c r="C14" s="52"/>
      <c r="D14" s="91"/>
      <c r="E14" s="91"/>
      <c r="F14" s="52"/>
      <c r="H14" s="1"/>
      <c r="I14" s="1"/>
      <c r="J14" s="14"/>
    </row>
    <row r="15" spans="1:10" x14ac:dyDescent="0.2">
      <c r="A15" s="92"/>
      <c r="B15" s="107"/>
      <c r="C15" s="52"/>
      <c r="D15" s="91"/>
      <c r="E15" s="91"/>
      <c r="F15" s="52"/>
      <c r="H15" s="1"/>
      <c r="I15" s="1"/>
      <c r="J15" s="14"/>
    </row>
    <row r="16" spans="1:10" x14ac:dyDescent="0.2">
      <c r="A16" s="92"/>
      <c r="B16" s="107"/>
      <c r="C16" s="52"/>
      <c r="D16" s="91"/>
      <c r="E16" s="91"/>
      <c r="F16" s="92"/>
      <c r="H16" s="14"/>
      <c r="I16" s="14"/>
      <c r="J16" s="14"/>
    </row>
    <row r="17" spans="1:17" x14ac:dyDescent="0.2">
      <c r="A17" s="92"/>
      <c r="B17" s="106"/>
      <c r="C17" s="109"/>
      <c r="D17" s="27"/>
      <c r="E17" s="52"/>
      <c r="F17" s="92"/>
      <c r="H17" s="27"/>
      <c r="I17" s="1"/>
      <c r="J17" s="1"/>
    </row>
    <row r="18" spans="1:17" x14ac:dyDescent="0.2">
      <c r="A18" s="92"/>
      <c r="B18" s="108"/>
      <c r="C18" s="52"/>
      <c r="D18" s="52"/>
      <c r="E18" s="91"/>
      <c r="F18" s="92"/>
      <c r="H18" s="28"/>
      <c r="I18" s="29"/>
      <c r="J18" s="28"/>
    </row>
    <row r="19" spans="1:17" x14ac:dyDescent="0.2">
      <c r="A19" s="92"/>
      <c r="B19" s="108"/>
      <c r="C19" s="110"/>
      <c r="D19" s="27"/>
      <c r="E19" s="91"/>
      <c r="F19" s="92"/>
      <c r="H19" s="28"/>
      <c r="I19" s="29"/>
      <c r="J19" s="28"/>
    </row>
    <row r="20" spans="1:17" x14ac:dyDescent="0.2">
      <c r="A20" s="92"/>
      <c r="B20" s="107"/>
      <c r="C20" s="27"/>
      <c r="D20" s="27"/>
      <c r="E20" s="91"/>
      <c r="F20" s="92"/>
      <c r="H20" s="28"/>
      <c r="I20" s="29"/>
      <c r="J20" s="28"/>
    </row>
    <row r="21" spans="1:17" x14ac:dyDescent="0.2">
      <c r="A21" s="92"/>
      <c r="B21" s="106"/>
      <c r="C21" s="27"/>
      <c r="D21" s="27"/>
      <c r="E21" s="93"/>
      <c r="F21" s="92"/>
      <c r="H21" s="28"/>
      <c r="I21" s="29"/>
      <c r="J21" s="28"/>
    </row>
    <row r="22" spans="1:17" x14ac:dyDescent="0.2">
      <c r="A22" s="92"/>
      <c r="B22" s="107"/>
      <c r="C22" s="52"/>
      <c r="D22" s="52"/>
      <c r="E22" s="52"/>
      <c r="F22" s="92"/>
      <c r="H22" s="28"/>
      <c r="I22" s="29"/>
      <c r="J22" s="28"/>
    </row>
    <row r="23" spans="1:17" x14ac:dyDescent="0.2">
      <c r="A23" s="92"/>
      <c r="B23" s="106"/>
      <c r="C23" s="27"/>
      <c r="D23" s="27"/>
      <c r="E23" s="93"/>
      <c r="F23" s="92"/>
      <c r="H23" s="28"/>
      <c r="I23" s="29"/>
      <c r="J23" s="28"/>
    </row>
    <row r="24" spans="1:17" x14ac:dyDescent="0.2">
      <c r="A24" s="92"/>
      <c r="B24" s="92"/>
      <c r="C24" s="52"/>
      <c r="D24" s="52"/>
      <c r="E24" s="52"/>
      <c r="F24" s="92"/>
      <c r="H24" s="28"/>
      <c r="I24" s="29"/>
      <c r="J24" s="28"/>
    </row>
    <row r="25" spans="1:17" x14ac:dyDescent="0.2">
      <c r="H25" s="28"/>
      <c r="I25" s="29"/>
      <c r="J25" s="28"/>
    </row>
    <row r="26" spans="1:17" x14ac:dyDescent="0.2">
      <c r="H26" s="28"/>
      <c r="I26" s="29"/>
      <c r="J26" s="28"/>
    </row>
    <row r="27" spans="1:17" x14ac:dyDescent="0.2">
      <c r="H27" s="28"/>
      <c r="I27" s="29"/>
      <c r="J27" s="28"/>
    </row>
    <row r="28" spans="1:17" x14ac:dyDescent="0.2">
      <c r="H28" s="28"/>
      <c r="I28" s="29"/>
      <c r="J28" s="28"/>
    </row>
    <row r="29" spans="1:17" x14ac:dyDescent="0.2">
      <c r="G29" s="12"/>
      <c r="H29" s="14"/>
      <c r="I29" s="14"/>
      <c r="J29" s="14"/>
    </row>
    <row r="30" spans="1:17" x14ac:dyDescent="0.2">
      <c r="P30" s="92"/>
      <c r="Q30" s="12"/>
    </row>
    <row r="31" spans="1:17" x14ac:dyDescent="0.2">
      <c r="P31" s="92"/>
    </row>
    <row r="32" spans="1:17" x14ac:dyDescent="0.2">
      <c r="P32" s="92"/>
    </row>
    <row r="33" spans="16:16" x14ac:dyDescent="0.2">
      <c r="P33" s="92"/>
    </row>
    <row r="34" spans="16:16" x14ac:dyDescent="0.2">
      <c r="P34" s="94"/>
    </row>
    <row r="35" spans="16:16" x14ac:dyDescent="0.2">
      <c r="P35" s="94"/>
    </row>
    <row r="36" spans="16:16" x14ac:dyDescent="0.2">
      <c r="P36" s="94"/>
    </row>
  </sheetData>
  <sheetProtection sheet="1" objects="1" scenarios="1" selectLockedCells="1"/>
  <mergeCells count="1">
    <mergeCell ref="C2:F3"/>
  </mergeCells>
  <phoneticPr fontId="2" type="noConversion"/>
  <conditionalFormatting sqref="C7:F8">
    <cfRule type="expression" dxfId="46" priority="1" stopIfTrue="1">
      <formula>$C7="WH"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Daten!$BR$2:$BR$180</xm:f>
          </x14:formula1>
          <xm:sqref>B7:B8</xm:sqref>
        </x14:dataValidation>
        <x14:dataValidation type="list" allowBlank="1" showInputMessage="1" showErrorMessage="1">
          <x14:formula1>
            <xm:f>Daten!BR2:BR110</xm:f>
          </x14:formula1>
          <xm:sqref>B7:B8</xm:sqref>
        </x14:dataValidation>
        <x14:dataValidation type="list" allowBlank="1" showInputMessage="1" showErrorMessage="1">
          <x14:formula1>
            <xm:f>Daten!BR2:BR110</xm:f>
          </x14:formula1>
          <xm:sqref>B7:B8</xm:sqref>
        </x14:dataValidation>
        <x14:dataValidation type="list" allowBlank="1" showInputMessage="1" showErrorMessage="1">
          <x14:formula1>
            <xm:f>Daten!BR2:BR110</xm:f>
          </x14:formula1>
          <xm:sqref>B7:B8</xm:sqref>
        </x14:dataValidation>
        <x14:dataValidation type="list" allowBlank="1" showInputMessage="1" showErrorMessage="1">
          <x14:formula1>
            <xm:f>Daten!BR3:BR110</xm:f>
          </x14:formula1>
          <xm:sqref>B7</xm:sqref>
        </x14:dataValidation>
        <x14:dataValidation type="list" allowBlank="1" showInputMessage="1" showErrorMessage="1">
          <x14:formula1>
            <xm:f>Daten!BR4:BR111</xm:f>
          </x14:formula1>
          <xm:sqref>B8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U41"/>
  <sheetViews>
    <sheetView zoomScale="115" zoomScaleNormal="115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6" t="s">
        <v>88</v>
      </c>
      <c r="E2" s="486"/>
      <c r="F2" s="486"/>
      <c r="G2" s="487"/>
    </row>
    <row r="3" spans="1:21" ht="23.25" customHeight="1" x14ac:dyDescent="0.35">
      <c r="A3" s="77"/>
      <c r="B3" s="78" t="str">
        <f>IF(Name!C11&lt;&gt;"",Name!C11,"")</f>
        <v/>
      </c>
      <c r="C3" s="78"/>
      <c r="D3" s="486"/>
      <c r="E3" s="486"/>
      <c r="F3" s="486"/>
      <c r="G3" s="487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</v>
      </c>
      <c r="C5" s="81"/>
      <c r="D5" s="488" t="str">
        <f>IF(COUNTIF(D7:D26,"**U18**")&gt;0,"U18-Teil unter 18 Jahren nicht zulässig",IF(COUNTIF(F7:F26,"Abgang!")&gt;0,"Abgang nicht zuletzt oder mehrere Abgänge",""))</f>
        <v/>
      </c>
      <c r="E5" s="488"/>
      <c r="F5" s="488"/>
      <c r="G5" s="489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>IF($B7="","",VLOOKUP($B7,Daten!$BX$2:$CQ$286,2,FALSE))</f>
        <v/>
      </c>
      <c r="D7" s="102" t="str">
        <f>IF(AND(RIGHT($C7,1)="*",$C$4="A/B"),"**U18**",IF($B7="","",VLOOKUP($B7,Barrenelemente,3,FALSE)))</f>
        <v/>
      </c>
      <c r="E7" s="232" t="str">
        <f>IF(AND(RIGHT($C7,1)="*",$C$4="A/B"),"",IF(OR($D7="",$D7="WH"),"",VLOOKUP(D7,Elementwerte,VLOOKUP(Name!$C$12,Daten!$EM$3:$EN$13,2,FALSE),FALSE)))</f>
        <v/>
      </c>
      <c r="F7" s="102" t="str">
        <f>IF(AND(RIGHT($C7,1)="*",$C$4="A/B"),"NZ",IF(OR($P7="I",$P7="II",$P7="III",AND($B8="",$P7="IV")),$P7,IF(AND($P7="IV",$B8&lt;&gt;""),"Abgang!","")))</f>
        <v/>
      </c>
      <c r="G7" s="58" t="str">
        <f>IF(AND(RIGHT($C7,1)="*",$C$4="A/B"),"",IF(B7="","",IF(P7="IV","J",IF(P7="","","N"))))</f>
        <v/>
      </c>
      <c r="I7" s="4" t="str">
        <f>IF($F7="IV",1,"")</f>
        <v/>
      </c>
      <c r="J7" s="4" t="str">
        <f t="shared" ref="J7:J26" si="0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 t="shared" ref="P7:P26" si="1">IF(AND(RIGHT($C7,1)="*",$C$4="A/B"),"",IF(AND($F$39="KM2",$D7="NE"),"",IF(OR($B7="",$D7="TE",$D7="WH",$D7="VE"),"",IF($B$4="AK60+",VLOOKUP($B7,Barrenelemente,14,FALSE),VLOOKUP($B7,Barrenelemente,5,FALSE)))))</f>
        <v/>
      </c>
      <c r="Q7">
        <f>COUNTIF($F$7:$F$26,R7)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>IF($B8="","",VLOOKUP($B8,Daten!$BX$2:$CQ$286,2,FALSE))</f>
        <v/>
      </c>
      <c r="D8" s="5" t="str">
        <f>IF(AND(RIGHT($C8,1)="*",$C$4="A/B"),"**U18**",IF(B8="","",IF(COUNTIF(C$7:C8,C$7:C8)&gt;1,"WH",VLOOKUP(B8,Daten!$BX$2:$CQ$286,3,FALSE))))</f>
        <v/>
      </c>
      <c r="E8" s="233" t="str">
        <f>IF(AND(RIGHT($C8,1)="*",$C$4="A/B"),"",IF(OR($D8="",$D8="WH"),"",VLOOKUP(D8,Elementwerte,VLOOKUP(Name!$C$12,Daten!$EM$3:$EN$13,2,FALSE),FALSE)))</f>
        <v/>
      </c>
      <c r="F8" s="5" t="str">
        <f t="shared" ref="F8:F26" si="2">IF(AND(RIGHT($C8,1)="*",$C$4="A/B"),"NZ",IF(OR($P8="I",$P8="II",$P8="III",AND($B9="",$P8="IV")),$P8,IF(AND($P8="IV",$B9&lt;&gt;""),"Abgang!","")))</f>
        <v/>
      </c>
      <c r="G8" s="104" t="str">
        <f t="shared" ref="G8:G26" si="3">IF(AND(RIGHT($C8,1)="*",$C$4="A/B"),"",IF(B8="","",IF(P8="IV","J",IF(P8="","","N"))))</f>
        <v/>
      </c>
      <c r="I8" s="5" t="str">
        <f t="shared" ref="I8:I26" si="4">IF($F8="IV",1,"")</f>
        <v/>
      </c>
      <c r="J8" s="5" t="str">
        <f t="shared" si="0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5" t="str">
        <f t="shared" si="1"/>
        <v/>
      </c>
      <c r="Q8">
        <f t="shared" ref="Q8:Q10" si="10">COUNTIF($F$7:$F$26,R8)</f>
        <v>0</v>
      </c>
      <c r="R8" s="3" t="s">
        <v>1</v>
      </c>
      <c r="S8" s="1">
        <f t="shared" ref="S8:S10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>IF($B9="","",VLOOKUP($B9,Daten!$BX$2:$CQ$286,2,FALSE))</f>
        <v/>
      </c>
      <c r="D9" s="5" t="str">
        <f>IF(AND(RIGHT($C9,1)="*",$C$4="A/B"),"**U18**",IF(B9="","",IF(COUNTIF(C$7:C9,C$7:C9)&gt;1,"WH",VLOOKUP(B9,Daten!$BX$2:$CQ$286,3,FALSE))))</f>
        <v/>
      </c>
      <c r="E9" s="233" t="str">
        <f>IF(AND(RIGHT($C9,1)="*",$C$4="A/B"),"",IF(OR($D9="",$D9="WH"),"",VLOOKUP(D9,Elementwerte,VLOOKUP(Name!$C$12,Daten!$EM$3:$EN$13,2,FALSE),FALSE)))</f>
        <v/>
      </c>
      <c r="F9" s="5" t="str">
        <f t="shared" si="2"/>
        <v/>
      </c>
      <c r="G9" s="104" t="str">
        <f t="shared" si="3"/>
        <v/>
      </c>
      <c r="I9" s="5" t="str">
        <f t="shared" si="4"/>
        <v/>
      </c>
      <c r="J9" s="5" t="str">
        <f t="shared" si="0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5" t="str">
        <f t="shared" si="1"/>
        <v/>
      </c>
      <c r="Q9">
        <f t="shared" si="10"/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>IF($B10="","",VLOOKUP($B10,Daten!$BX$2:$CQ$286,2,FALSE))</f>
        <v/>
      </c>
      <c r="D10" s="5" t="str">
        <f>IF(AND(RIGHT($C10,1)="*",$C$4="A/B"),"**U18**",IF(B10="","",IF(COUNTIF(C$7:C10,C$7:C10)&gt;1,"WH",VLOOKUP(B10,Daten!$BX$2:$CQ$286,3,FALSE))))</f>
        <v/>
      </c>
      <c r="E10" s="233" t="str">
        <f>IF(AND(RIGHT($C10,1)="*",$C$4="A/B"),"",IF(OR($D10="",$D10="WH"),"",VLOOKUP(D10,Elementwerte,VLOOKUP(Name!$C$12,Daten!$EM$3:$EN$13,2,FALSE),FALSE)))</f>
        <v/>
      </c>
      <c r="F10" s="5" t="str">
        <f t="shared" si="2"/>
        <v/>
      </c>
      <c r="G10" s="104" t="str">
        <f t="shared" si="3"/>
        <v/>
      </c>
      <c r="I10" s="5" t="str">
        <f t="shared" si="4"/>
        <v/>
      </c>
      <c r="J10" s="5" t="str">
        <f t="shared" si="0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5" t="str">
        <f t="shared" si="1"/>
        <v/>
      </c>
      <c r="Q10">
        <f t="shared" si="10"/>
        <v>0</v>
      </c>
      <c r="R10" s="3" t="s">
        <v>20</v>
      </c>
      <c r="S10" s="1">
        <f t="shared" si="11"/>
        <v>0</v>
      </c>
      <c r="T10" s="1"/>
      <c r="U10" s="14"/>
    </row>
    <row r="11" spans="1:21" x14ac:dyDescent="0.2">
      <c r="A11" s="66">
        <v>5</v>
      </c>
      <c r="B11" s="183"/>
      <c r="C11" s="5" t="str">
        <f>IF($B11="","",VLOOKUP($B11,Daten!$BX$2:$CQ$286,2,FALSE))</f>
        <v/>
      </c>
      <c r="D11" s="5" t="str">
        <f>IF(AND(RIGHT($C11,1)="*",$C$4="A/B"),"**U18**",IF(B11="","",IF(COUNTIF(C$7:C11,C$7:C11)&gt;1,"WH",VLOOKUP(B11,Daten!$BX$2:$CQ$286,3,FALSE))))</f>
        <v/>
      </c>
      <c r="E11" s="233" t="str">
        <f>IF(AND(RIGHT($C11,1)="*",$C$4="A/B"),"",IF(OR($D11="",$D11="WH"),"",VLOOKUP(D11,Elementwerte,VLOOKUP(Name!$C$12,Daten!$EM$3:$EN$13,2,FALSE),FALSE)))</f>
        <v/>
      </c>
      <c r="F11" s="5" t="str">
        <f t="shared" si="2"/>
        <v/>
      </c>
      <c r="G11" s="104" t="str">
        <f t="shared" si="3"/>
        <v/>
      </c>
      <c r="I11" s="5" t="str">
        <f t="shared" si="4"/>
        <v/>
      </c>
      <c r="J11" s="5" t="str">
        <f t="shared" si="0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5" t="str">
        <f t="shared" si="1"/>
        <v/>
      </c>
      <c r="Q11" s="6" t="s">
        <v>197</v>
      </c>
      <c r="R11" s="3" t="s">
        <v>196</v>
      </c>
      <c r="S11" s="1">
        <f>SUM(S7:S10)</f>
        <v>0</v>
      </c>
      <c r="T11" s="1"/>
      <c r="U11" s="14"/>
    </row>
    <row r="12" spans="1:21" x14ac:dyDescent="0.2">
      <c r="A12" s="66">
        <v>6</v>
      </c>
      <c r="B12" s="183"/>
      <c r="C12" s="5" t="str">
        <f>IF($B12="","",VLOOKUP($B12,Daten!$BX$2:$CQ$286,2,FALSE))</f>
        <v/>
      </c>
      <c r="D12" s="5" t="str">
        <f>IF(AND(RIGHT($C12,1)="*",$C$4="A/B"),"**U18**",IF(B12="","",IF(COUNTIF(C$7:C12,C$7:C12)&gt;1,"WH",VLOOKUP(B12,Daten!$BX$2:$CQ$286,3,FALSE))))</f>
        <v/>
      </c>
      <c r="E12" s="233" t="str">
        <f>IF(AND(RIGHT($C12,1)="*",$C$4="A/B"),"",IF(OR($D12="",$D12="WH"),"",VLOOKUP(D12,Elementwerte,VLOOKUP(Name!$C$12,Daten!$EM$3:$EN$13,2,FALSE),FALSE)))</f>
        <v/>
      </c>
      <c r="F12" s="5" t="str">
        <f t="shared" si="2"/>
        <v/>
      </c>
      <c r="G12" s="104" t="str">
        <f t="shared" si="3"/>
        <v/>
      </c>
      <c r="I12" s="5" t="str">
        <f t="shared" si="4"/>
        <v/>
      </c>
      <c r="J12" s="5" t="str">
        <f t="shared" si="0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5" t="str">
        <f t="shared" si="1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>IF($B13="","",VLOOKUP($B13,Daten!$BX$2:$CQ$286,2,FALSE))</f>
        <v/>
      </c>
      <c r="D13" s="5" t="str">
        <f>IF(AND(RIGHT($C13,1)="*",$C$4="A/B"),"**U18**",IF(B13="","",IF(COUNTIF(C$7:C13,C$7:C13)&gt;1,"WH",VLOOKUP(B13,Daten!$BX$2:$CQ$286,3,FALSE))))</f>
        <v/>
      </c>
      <c r="E13" s="233" t="str">
        <f>IF(AND(RIGHT($C13,1)="*",$C$4="A/B"),"",IF(OR($D13="",$D13="WH"),"",VLOOKUP(D13,Elementwerte,VLOOKUP(Name!$C$12,Daten!$EM$3:$EN$13,2,FALSE),FALSE)))</f>
        <v/>
      </c>
      <c r="F13" s="5" t="str">
        <f t="shared" si="2"/>
        <v/>
      </c>
      <c r="G13" s="104" t="str">
        <f t="shared" si="3"/>
        <v/>
      </c>
      <c r="I13" s="5" t="str">
        <f t="shared" si="4"/>
        <v/>
      </c>
      <c r="J13" s="5" t="str">
        <f t="shared" si="0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>IF($B14="","",VLOOKUP($B14,Daten!$BX$2:$CQ$286,2,FALSE))</f>
        <v/>
      </c>
      <c r="D14" s="5" t="str">
        <f>IF(AND(RIGHT($C14,1)="*",$C$4="A/B"),"**U18**",IF(B14="","",IF(COUNTIF(C$7:C14,C$7:C14)&gt;1,"WH",VLOOKUP(B14,Daten!$BX$2:$CQ$286,3,FALSE))))</f>
        <v/>
      </c>
      <c r="E14" s="233" t="str">
        <f>IF(AND(RIGHT($C14,1)="*",$C$4="A/B"),"",IF(OR($D14="",$D14="WH"),"",VLOOKUP(D14,Elementwerte,VLOOKUP(Name!$C$12,Daten!$EM$3:$EN$13,2,FALSE),FALSE)))</f>
        <v/>
      </c>
      <c r="F14" s="5" t="str">
        <f t="shared" si="2"/>
        <v/>
      </c>
      <c r="G14" s="104" t="str">
        <f t="shared" si="3"/>
        <v/>
      </c>
      <c r="I14" s="5" t="str">
        <f t="shared" si="4"/>
        <v/>
      </c>
      <c r="J14" s="5" t="str">
        <f t="shared" si="0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>IF($B15="","",VLOOKUP($B15,Daten!$BX$2:$CQ$286,2,FALSE))</f>
        <v/>
      </c>
      <c r="D15" s="5" t="str">
        <f>IF(AND(RIGHT($C15,1)="*",$C$4="A/B"),"**U18**",IF(B15="","",IF(COUNTIF(C$7:C15,C$7:C15)&gt;1,"WH",VLOOKUP(B15,Daten!$BX$2:$CQ$286,3,FALSE))))</f>
        <v/>
      </c>
      <c r="E15" s="233" t="str">
        <f>IF(AND(RIGHT($C15,1)="*",$C$4="A/B"),"",IF(OR($D15="",$D15="WH"),"",VLOOKUP(D15,Elementwerte,VLOOKUP(Name!$C$12,Daten!$EM$3:$EN$13,2,FALSE),FALSE)))</f>
        <v/>
      </c>
      <c r="F15" s="5" t="str">
        <f t="shared" si="2"/>
        <v/>
      </c>
      <c r="G15" s="104" t="str">
        <f t="shared" si="3"/>
        <v/>
      </c>
      <c r="I15" s="5" t="str">
        <f t="shared" si="4"/>
        <v/>
      </c>
      <c r="J15" s="5" t="str">
        <f t="shared" si="0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>IF($B16="","",VLOOKUP($B16,Daten!$BX$2:$CQ$286,2,FALSE))</f>
        <v/>
      </c>
      <c r="D16" s="5" t="str">
        <f>IF(AND(RIGHT($C16,1)="*",$C$4="A/B"),"**U18**",IF(B16="","",IF(COUNTIF(C$7:C16,C$7:C16)&gt;1,"WH",VLOOKUP(B16,Daten!$BX$2:$CQ$286,3,FALSE))))</f>
        <v/>
      </c>
      <c r="E16" s="233" t="str">
        <f>IF(AND(RIGHT($C16,1)="*",$C$4="A/B"),"",IF(OR($D16="",$D16="WH"),"",VLOOKUP(D16,Elementwerte,VLOOKUP(Name!$C$12,Daten!$EM$3:$EN$13,2,FALSE),FALSE)))</f>
        <v/>
      </c>
      <c r="F16" s="5" t="str">
        <f t="shared" si="2"/>
        <v/>
      </c>
      <c r="G16" s="104" t="str">
        <f t="shared" si="3"/>
        <v/>
      </c>
      <c r="I16" s="5" t="str">
        <f t="shared" si="4"/>
        <v/>
      </c>
      <c r="J16" s="5" t="str">
        <f t="shared" si="0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>IF($B17="","",VLOOKUP($B17,Daten!$BX$2:$CQ$286,2,FALSE))</f>
        <v/>
      </c>
      <c r="D17" s="5" t="str">
        <f>IF(AND(RIGHT($C17,1)="*",$C$4="A/B"),"**U18**",IF(B17="","",IF(COUNTIF(C$7:C17,C$7:C17)&gt;1,"WH",VLOOKUP(B17,Daten!$BX$2:$CQ$286,3,FALSE))))</f>
        <v/>
      </c>
      <c r="E17" s="233" t="str">
        <f>IF(AND(RIGHT($C17,1)="*",$C$4="A/B"),"",IF(OR($D17="",$D17="WH"),"",VLOOKUP(D17,Elementwerte,VLOOKUP(Name!$C$12,Daten!$EM$3:$EN$13,2,FALSE),FALSE)))</f>
        <v/>
      </c>
      <c r="F17" s="5" t="str">
        <f t="shared" si="2"/>
        <v/>
      </c>
      <c r="G17" s="104" t="str">
        <f t="shared" si="3"/>
        <v/>
      </c>
      <c r="I17" s="5" t="str">
        <f t="shared" si="4"/>
        <v/>
      </c>
      <c r="J17" s="5" t="str">
        <f t="shared" si="0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>IF($B18="","",VLOOKUP($B18,Daten!$BX$2:$CQ$286,2,FALSE))</f>
        <v/>
      </c>
      <c r="D18" s="5" t="str">
        <f>IF(AND(RIGHT($C18,1)="*",$C$4="A/B"),"**U18**",IF(B18="","",IF(COUNTIF(C$7:C18,C$7:C18)&gt;1,"WH",VLOOKUP(B18,Daten!$BX$2:$CQ$286,3,FALSE))))</f>
        <v/>
      </c>
      <c r="E18" s="233" t="str">
        <f>IF(AND(RIGHT($C18,1)="*",$C$4="A/B"),"",IF(OR($D18="",$D18="WH"),"",VLOOKUP(D18,Elementwerte,VLOOKUP(Name!$C$12,Daten!$EM$3:$EN$13,2,FALSE),FALSE)))</f>
        <v/>
      </c>
      <c r="F18" s="5" t="str">
        <f t="shared" si="2"/>
        <v/>
      </c>
      <c r="G18" s="104" t="str">
        <f t="shared" si="3"/>
        <v/>
      </c>
      <c r="I18" s="5" t="str">
        <f t="shared" si="4"/>
        <v/>
      </c>
      <c r="J18" s="5" t="str">
        <f t="shared" si="0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IF($B19="","",VLOOKUP($B19,Daten!$BX$2:$CQ$286,2,FALSE))</f>
        <v/>
      </c>
      <c r="D19" s="5" t="str">
        <f>IF(AND(RIGHT($C19,1)="*",$C$4="A/B"),"**U18**",IF(B19="","",IF(COUNTIF(C$7:C19,C$7:C19)&gt;1,"WH",VLOOKUP(B19,Daten!$BX$2:$CQ$286,3,FALSE))))</f>
        <v/>
      </c>
      <c r="E19" s="233" t="str">
        <f>IF(AND(RIGHT($C19,1)="*",$C$4="A/B"),"",IF(OR($D19="",$D19="WH"),"",VLOOKUP(D19,Elementwerte,VLOOKUP(Name!$C$12,Daten!$EM$3:$EN$13,2,FALSE),FALSE)))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IF($B20="","",VLOOKUP($B20,Daten!$BX$2:$CQ$286,2,FALSE))</f>
        <v/>
      </c>
      <c r="D20" s="5" t="str">
        <f>IF(AND(RIGHT($C20,1)="*",$C$4="A/B"),"**U18**",IF(B20="","",IF(COUNTIF(C$7:C20,C$7:C20)&gt;1,"WH",VLOOKUP(B20,Daten!$BX$2:$CQ$286,3,FALSE))))</f>
        <v/>
      </c>
      <c r="E20" s="233" t="str">
        <f>IF(AND(RIGHT($C20,1)="*",$C$4="A/B"),"",IF(OR($D20="",$D20="WH"),"",VLOOKUP(D20,Elementwerte,VLOOKUP(Name!$C$12,Daten!$EM$3:$EN$13,2,FALSE),FALSE)))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IF($B21="","",VLOOKUP($B21,Daten!$BX$2:$CQ$286,2,FALSE))</f>
        <v/>
      </c>
      <c r="D21" s="5" t="str">
        <f>IF(AND(RIGHT($C21,1)="*",$C$4="A/B"),"**U18**",IF(B21="","",IF(COUNTIF(C$7:C21,C$7:C21)&gt;1,"WH",VLOOKUP(B21,Daten!$BX$2:$CQ$286,3,FALSE))))</f>
        <v/>
      </c>
      <c r="E21" s="233" t="str">
        <f>IF(AND(RIGHT($C21,1)="*",$C$4="A/B"),"",IF(OR($D21="",$D21="WH"),"",VLOOKUP(D21,Elementwerte,VLOOKUP(Name!$C$12,Daten!$EM$3:$EN$13,2,FALSE),FALSE)))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IF($B22="","",VLOOKUP($B22,Daten!$BX$2:$CQ$286,2,FALSE))</f>
        <v/>
      </c>
      <c r="D22" s="5" t="str">
        <f>IF(AND(RIGHT($C22,1)="*",$C$4="A/B"),"**U18**",IF(B22="","",IF(COUNTIF(C$7:C22,C$7:C22)&gt;1,"WH",VLOOKUP(B22,Daten!$BX$2:$CQ$286,3,FALSE))))</f>
        <v/>
      </c>
      <c r="E22" s="233" t="str">
        <f>IF(AND(RIGHT($C22,1)="*",$C$4="A/B"),"",IF(OR($D22="",$D22="WH"),"",VLOOKUP(D22,Elementwerte,VLOOKUP(Name!$C$12,Daten!$EM$3:$EN$13,2,FALSE),FALSE)))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IF($B23="","",VLOOKUP($B23,Daten!$BX$2:$CQ$286,2,FALSE))</f>
        <v/>
      </c>
      <c r="D23" s="5" t="str">
        <f>IF(AND(RIGHT($C23,1)="*",$C$4="A/B"),"**U18**",IF(B23="","",IF(COUNTIF(C$7:C23,C$7:C23)&gt;1,"WH",VLOOKUP(B23,Daten!$BX$2:$CQ$286,3,FALSE))))</f>
        <v/>
      </c>
      <c r="E23" s="233" t="str">
        <f>IF(AND(RIGHT($C23,1)="*",$C$4="A/B"),"",IF(OR($D23="",$D23="WH"),"",VLOOKUP(D23,Elementwerte,VLOOKUP(Name!$C$12,Daten!$EM$3:$EN$13,2,FALSE),FALSE)))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IF($B24="","",VLOOKUP($B24,Daten!$BX$2:$CQ$286,2,FALSE))</f>
        <v/>
      </c>
      <c r="D24" s="5" t="str">
        <f>IF(AND(RIGHT($C24,1)="*",$C$4="A/B"),"**U18**",IF(B24="","",IF(COUNTIF(C$7:C24,C$7:C24)&gt;1,"WH",VLOOKUP(B24,Daten!$BX$2:$CQ$286,3,FALSE))))</f>
        <v/>
      </c>
      <c r="E24" s="233" t="str">
        <f>IF(AND(RIGHT($C24,1)="*",$C$4="A/B"),"",IF(OR($D24="",$D24="WH"),"",VLOOKUP(D24,Elementwerte,VLOOKUP(Name!$C$12,Daten!$EM$3:$EN$13,2,FALSE),FALSE)))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IF($B25="","",VLOOKUP($B25,Daten!$BX$2:$CQ$286,2,FALSE))</f>
        <v/>
      </c>
      <c r="D25" s="5" t="str">
        <f>IF(AND(RIGHT($C25,1)="*",$C$4="A/B"),"**U18**",IF(B25="","",IF(COUNTIF(C$7:C25,C$7:C25)&gt;1,"WH",VLOOKUP(B25,Daten!$BX$2:$CQ$286,3,FALSE))))</f>
        <v/>
      </c>
      <c r="E25" s="233" t="str">
        <f>IF(AND(RIGHT($C25,1)="*",$C$4="A/B"),"",IF(OR($D25="",$D25="WH"),"",VLOOKUP(D25,Elementwerte,VLOOKUP(Name!$C$12,Daten!$EM$3:$EN$13,2,FALSE),FALSE)))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IF($B26="","",VLOOKUP($B26,Daten!$BX$2:$CQ$286,2,FALSE))</f>
        <v/>
      </c>
      <c r="D26" s="103" t="str">
        <f>IF(AND(RIGHT($C26,1)="*",$C$4="A/B"),"**U18**",IF(B26="","",IF(COUNTIF(C$7:C26,C$7:C26)&gt;1,"WH",VLOOKUP(B26,Daten!$BX$2:$CQ$286,3,FALSE))))</f>
        <v/>
      </c>
      <c r="E26" s="236" t="str">
        <f>IF(AND(RIGHT($C26,1)="*",$C$4="A/B"),"",IF(OR($D26="",$D26="WH"),"",VLOOKUP(D26,Elementwerte,VLOOKUP(Name!$C$12,Daten!$EM$3:$EN$13,2,FALSE),FALSE)))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 t="str">
        <f t="shared" ref="F29:F34" si="12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si="12"/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2"/>
        <v/>
      </c>
      <c r="G31" s="83"/>
      <c r="H31" s="6"/>
      <c r="I31" s="205" t="str">
        <f>Name!$C$14&amp;"-"&amp;J30</f>
        <v>TGAW TU-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2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2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2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TU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45" priority="22" stopIfTrue="1" operator="lessThan">
      <formula>K$29</formula>
    </cfRule>
  </conditionalFormatting>
  <conditionalFormatting sqref="D7:G26 I7:P26">
    <cfRule type="expression" dxfId="44" priority="21" stopIfTrue="1">
      <formula>$D7="WH"</formula>
    </cfRule>
  </conditionalFormatting>
  <conditionalFormatting sqref="K30:O30">
    <cfRule type="cellIs" dxfId="43" priority="20" stopIfTrue="1" operator="lessThan">
      <formula>K$29</formula>
    </cfRule>
  </conditionalFormatting>
  <conditionalFormatting sqref="K30:O30">
    <cfRule type="cellIs" dxfId="42" priority="19" stopIfTrue="1" operator="lessThan">
      <formula>K$29</formula>
    </cfRule>
  </conditionalFormatting>
  <conditionalFormatting sqref="K30:O30">
    <cfRule type="cellIs" dxfId="41" priority="18" stopIfTrue="1" operator="lessThan">
      <formula>K$29</formula>
    </cfRule>
  </conditionalFormatting>
  <conditionalFormatting sqref="O30">
    <cfRule type="cellIs" dxfId="40" priority="17" stopIfTrue="1" operator="lessThan">
      <formula>O$29</formula>
    </cfRule>
  </conditionalFormatting>
  <conditionalFormatting sqref="O30">
    <cfRule type="cellIs" dxfId="39" priority="16" stopIfTrue="1" operator="lessThan">
      <formula>O$29</formula>
    </cfRule>
  </conditionalFormatting>
  <conditionalFormatting sqref="O30">
    <cfRule type="cellIs" dxfId="38" priority="15" stopIfTrue="1" operator="lessThan">
      <formula>O$29</formula>
    </cfRule>
  </conditionalFormatting>
  <conditionalFormatting sqref="K30:O30">
    <cfRule type="cellIs" dxfId="37" priority="14" stopIfTrue="1" operator="lessThan">
      <formula>K$29</formula>
    </cfRule>
  </conditionalFormatting>
  <conditionalFormatting sqref="O30">
    <cfRule type="cellIs" dxfId="36" priority="13" stopIfTrue="1" operator="lessThan">
      <formula>O$29</formula>
    </cfRule>
  </conditionalFormatting>
  <conditionalFormatting sqref="O30">
    <cfRule type="cellIs" dxfId="35" priority="12" stopIfTrue="1" operator="lessThan">
      <formula>O$29</formula>
    </cfRule>
  </conditionalFormatting>
  <conditionalFormatting sqref="K30:O30">
    <cfRule type="cellIs" dxfId="34" priority="11" stopIfTrue="1" operator="lessThan">
      <formula>K$29</formula>
    </cfRule>
  </conditionalFormatting>
  <conditionalFormatting sqref="O30">
    <cfRule type="cellIs" dxfId="33" priority="10" stopIfTrue="1" operator="lessThan">
      <formula>O$29</formula>
    </cfRule>
  </conditionalFormatting>
  <conditionalFormatting sqref="K30:O30">
    <cfRule type="cellIs" dxfId="32" priority="9" stopIfTrue="1" operator="lessThan">
      <formula>K$29</formula>
    </cfRule>
  </conditionalFormatting>
  <conditionalFormatting sqref="C7:C26">
    <cfRule type="expression" dxfId="31" priority="6">
      <formula>AND(RIGHT($C7,1)="*",$C$4="A/B")</formula>
    </cfRule>
    <cfRule type="expression" dxfId="30" priority="7" stopIfTrue="1">
      <formula>$C7="WH"</formula>
    </cfRule>
  </conditionalFormatting>
  <conditionalFormatting sqref="D7:D26">
    <cfRule type="expression" dxfId="29" priority="5">
      <formula>$D7="**U18**"</formula>
    </cfRule>
  </conditionalFormatting>
  <conditionalFormatting sqref="D5:G5">
    <cfRule type="expression" dxfId="28" priority="1">
      <formula>COUNTIF(F7:F26,"Abgang!")&gt;0</formula>
    </cfRule>
    <cfRule type="expression" dxfId="27" priority="4">
      <formula>D5="U18-Teil unter 18 Jahren nicht zulässig"</formula>
    </cfRule>
  </conditionalFormatting>
  <conditionalFormatting sqref="F7:F26">
    <cfRule type="cellIs" dxfId="26" priority="3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Daten!$BX$2:$BX$233</xm:f>
          </x14:formula1>
          <xm:sqref>B7:B26</xm:sqref>
        </x14:dataValidation>
        <x14:dataValidation type="list" allowBlank="1" showInputMessage="1" showErrorMessage="1">
          <x14:formula1>
            <xm:f>Daten!BX$2:BX$233</xm:f>
          </x14:formula1>
          <xm:sqref>B7:B14</xm:sqref>
        </x14:dataValidation>
        <x14:dataValidation type="list" allowBlank="1" showInputMessage="1" showErrorMessage="1">
          <x14:formula1>
            <xm:f>Daten!BX2:BX233</xm:f>
          </x14:formula1>
          <xm:sqref>B7:B14</xm:sqref>
        </x14:dataValidation>
        <x14:dataValidation type="list" allowBlank="1" showInputMessage="1" showErrorMessage="1">
          <x14:formula1>
            <xm:f>Daten!BX13:BX233</xm:f>
          </x14:formula1>
          <xm:sqref>B7</xm:sqref>
        </x14:dataValidation>
        <x14:dataValidation type="list" allowBlank="1" showInputMessage="1" showErrorMessage="1">
          <x14:formula1>
            <xm:f>Daten!BX19:BX234</xm:f>
          </x14:formula1>
          <xm:sqref>B8:B12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U41"/>
  <sheetViews>
    <sheetView zoomScale="115" zoomScaleNormal="115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6" t="s">
        <v>89</v>
      </c>
      <c r="E2" s="486"/>
      <c r="F2" s="486"/>
      <c r="G2" s="487"/>
    </row>
    <row r="3" spans="1:21" ht="23.25" customHeight="1" x14ac:dyDescent="0.35">
      <c r="A3" s="77"/>
      <c r="B3" s="78" t="str">
        <f>IF(Name!C11&lt;&gt;"",Name!C11,"")</f>
        <v/>
      </c>
      <c r="C3" s="78"/>
      <c r="D3" s="486"/>
      <c r="E3" s="486"/>
      <c r="F3" s="486"/>
      <c r="G3" s="487"/>
    </row>
    <row r="4" spans="1:21" ht="23.25" customHeight="1" x14ac:dyDescent="0.35">
      <c r="A4" s="77"/>
      <c r="B4" s="78" t="str">
        <f>IF(Name!$C$12="TGAW",Name!$C$12&amp;" "&amp;Name!$C$13,Name!$C$12)</f>
        <v>TGAW TU</v>
      </c>
      <c r="C4" s="78" t="str">
        <f>Name!$C$13</f>
        <v>TU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</v>
      </c>
      <c r="C5" s="81"/>
      <c r="D5" s="490" t="str">
        <f>IF(COUNTIF(F7:F26,"Abgang!")&gt;0,"Abgang nicht zuletzt oder mehrere Abgänge","")</f>
        <v/>
      </c>
      <c r="E5" s="490"/>
      <c r="F5" s="490"/>
      <c r="G5" s="491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IF($B7="","",VLOOKUP($B7,Reckelemente,2,FALSE))</f>
        <v/>
      </c>
      <c r="D7" s="102" t="str">
        <f>IF($B7="","",VLOOKUP($B7,Reckelemente,3,FALSE))</f>
        <v/>
      </c>
      <c r="E7" s="232" t="str">
        <f>IF(OR($D7="",$D7="WH"),"",VLOOKUP(D7,Elementwerte,VLOOKUP(Name!$C$12,Daten!$EM$3:$EN$141,2,FALSE),FALSE))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>IF(AND(RIGHT($C7,1)="*",$C$4="A/B"),"",IF(AND($F$39="LK1",$D7="NE"),"",IF(OR($B7="",$D7="TE",$D7="WH",$D7="VE"),"",IF($B$4="AK60+",VLOOKUP($B7,Reckelemente,14,FALSE),VLOOKUP($B7,Reckelemente,5,FALSE)))))</f>
        <v/>
      </c>
      <c r="Q7">
        <f>COUNTIF($F$7:$F$26,$R7)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IF(B8="","",IF(COUNTIF(C$7:C8,C$7:C8)&gt;1,"WH",VLOOKUP(B8,Reckelemente,3,FALSE)))</f>
        <v/>
      </c>
      <c r="E8" s="233" t="str">
        <f>IF(OR($D8="",$D8="WH"),"",VLOOKUP(D8,Elementwerte,VLOOKUP(Name!$C$12,Daten!$EM$3:$EN$13,2,FALSE),FALSE))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3">IF(B8="","",IF(P8="IV","J","N"))</f>
        <v/>
      </c>
      <c r="I8" s="5" t="str">
        <f t="shared" ref="I8:I26" si="4">IF($F8="IV",1,"")</f>
        <v/>
      </c>
      <c r="J8" s="5" t="str">
        <f t="shared" si="2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5" t="str">
        <f t="shared" ref="P8:P26" si="10">IF(AND(RIGHT($C8,1)="*",$C$4="A/B"),"",IF(AND($F$39="KM2",$D8="NE"),"",IF(OR($B8="",$D8="TE",$D8="WH",$D8="VE"),"",IF($B$4="AK60+",VLOOKUP($B8,Reckelemente,14,FALSE),VLOOKUP($B8,Reckelemente,5,FALSE)))))</f>
        <v/>
      </c>
      <c r="Q8">
        <f t="shared" ref="Q8:Q10" si="11">COUNTIF($F$7:$F$26,$R8)</f>
        <v>0</v>
      </c>
      <c r="R8" s="3" t="s">
        <v>1</v>
      </c>
      <c r="S8" s="1">
        <f t="shared" ref="S8:S10" si="12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IF(B9="","",IF(COUNTIF(C$7:C9,C$7:C9)&gt;1,"WH",VLOOKUP(B9,Reckelemente,3,FALSE)))</f>
        <v/>
      </c>
      <c r="E9" s="233" t="str">
        <f>IF(OR($D9="",$D9="WH"),"",VLOOKUP(D9,Elementwerte,VLOOKUP(Name!$C$12,Daten!$EM$3:$EN$13,2,FALSE),FALSE))</f>
        <v/>
      </c>
      <c r="F9" s="5" t="str">
        <f t="shared" ref="F9:F26" si="13">IF(OR($P9="I",$P9="II",$P9="III",AND($B10="",$P9="IV")),$P9,IF(AND($P9="IV",$B10&lt;&gt;""),"Abgang!",""))</f>
        <v/>
      </c>
      <c r="G9" s="104" t="str">
        <f t="shared" si="3"/>
        <v/>
      </c>
      <c r="I9" s="5" t="str">
        <f t="shared" si="4"/>
        <v/>
      </c>
      <c r="J9" s="5" t="str">
        <f t="shared" si="2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5" t="str">
        <f t="shared" si="10"/>
        <v/>
      </c>
      <c r="Q9">
        <f t="shared" si="11"/>
        <v>0</v>
      </c>
      <c r="R9" s="3" t="s">
        <v>2</v>
      </c>
      <c r="S9" s="1">
        <f t="shared" si="12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IF(B10="","",IF(COUNTIF(C$7:C10,C$7:C10)&gt;1,"WH",VLOOKUP(B10,Reckelemente,3,FALSE)))</f>
        <v/>
      </c>
      <c r="E10" s="233" t="str">
        <f>IF(OR($D10="",$D10="WH"),"",VLOOKUP(D10,Elementwerte,VLOOKUP(Name!$C$12,Daten!$EM$3:$EN$13,2,FALSE),FALSE))</f>
        <v/>
      </c>
      <c r="F10" s="5" t="str">
        <f t="shared" si="13"/>
        <v/>
      </c>
      <c r="G10" s="104" t="str">
        <f t="shared" si="3"/>
        <v/>
      </c>
      <c r="I10" s="5" t="str">
        <f t="shared" si="4"/>
        <v/>
      </c>
      <c r="J10" s="5" t="str">
        <f t="shared" si="2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5" t="str">
        <f t="shared" si="10"/>
        <v/>
      </c>
      <c r="Q10">
        <f t="shared" si="11"/>
        <v>0</v>
      </c>
      <c r="R10" s="3" t="s">
        <v>20</v>
      </c>
      <c r="S10" s="1">
        <f t="shared" si="12"/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IF(B11="","",IF(COUNTIF(C$7:C11,C$7:C11)&gt;1,"WH",VLOOKUP(B11,Reckelemente,3,FALSE)))</f>
        <v/>
      </c>
      <c r="E11" s="233" t="str">
        <f>IF(OR($D11="",$D11="WH"),"",VLOOKUP(D11,Elementwerte,VLOOKUP(Name!$C$12,Daten!$EM$3:$EN$13,2,FALSE),FALSE))</f>
        <v/>
      </c>
      <c r="F11" s="5" t="str">
        <f t="shared" si="13"/>
        <v/>
      </c>
      <c r="G11" s="104" t="str">
        <f t="shared" si="3"/>
        <v/>
      </c>
      <c r="I11" s="5" t="str">
        <f t="shared" si="4"/>
        <v/>
      </c>
      <c r="J11" s="5" t="str">
        <f t="shared" si="2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5" t="str">
        <f t="shared" si="10"/>
        <v/>
      </c>
      <c r="Q11" s="6" t="s">
        <v>197</v>
      </c>
      <c r="R11" s="3" t="s">
        <v>196</v>
      </c>
      <c r="S11" s="1">
        <f>SUM(S7:S10)</f>
        <v>0</v>
      </c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IF(B12="","",IF(COUNTIF(C$7:C12,C$7:C12)&gt;1,"WH",VLOOKUP(B12,Reckelemente,3,FALSE)))</f>
        <v/>
      </c>
      <c r="E12" s="233" t="str">
        <f>IF(OR($D12="",$D12="WH"),"",VLOOKUP(D12,Elementwerte,VLOOKUP(Name!$C$12,Daten!$EM$3:$EN$13,2,FALSE),FALSE))</f>
        <v/>
      </c>
      <c r="F12" s="5" t="str">
        <f t="shared" si="13"/>
        <v/>
      </c>
      <c r="G12" s="104" t="str">
        <f t="shared" si="3"/>
        <v/>
      </c>
      <c r="I12" s="5" t="str">
        <f t="shared" si="4"/>
        <v/>
      </c>
      <c r="J12" s="5" t="str">
        <f t="shared" si="2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IF(B13="","",IF(COUNTIF(C$7:C13,C$7:C13)&gt;1,"WH",VLOOKUP(B13,Reckelemente,3,FALSE)))</f>
        <v/>
      </c>
      <c r="E13" s="233" t="str">
        <f>IF(OR($D13="",$D13="WH"),"",VLOOKUP(D13,Elementwerte,VLOOKUP(Name!$C$12,Daten!$EM$3:$EN$13,2,FALSE),FALSE))</f>
        <v/>
      </c>
      <c r="F13" s="5" t="str">
        <f t="shared" si="13"/>
        <v/>
      </c>
      <c r="G13" s="104" t="str">
        <f t="shared" si="3"/>
        <v/>
      </c>
      <c r="I13" s="5" t="str">
        <f t="shared" si="4"/>
        <v/>
      </c>
      <c r="J13" s="5" t="str">
        <f t="shared" si="2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IF(B14="","",IF(COUNTIF(C$7:C14,C$7:C14)&gt;1,"WH",VLOOKUP(B14,Reckelemente,3,FALSE)))</f>
        <v/>
      </c>
      <c r="E14" s="233" t="str">
        <f>IF(OR($D14="",$D14="WH"),"",VLOOKUP(D14,Elementwerte,VLOOKUP(Name!$C$12,Daten!$EM$3:$EN$13,2,FALSE),FALSE))</f>
        <v/>
      </c>
      <c r="F14" s="5" t="str">
        <f t="shared" si="13"/>
        <v/>
      </c>
      <c r="G14" s="104" t="str">
        <f t="shared" si="3"/>
        <v/>
      </c>
      <c r="I14" s="5" t="str">
        <f t="shared" si="4"/>
        <v/>
      </c>
      <c r="J14" s="5" t="str">
        <f t="shared" si="2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IF(B15="","",IF(COUNTIF(C$7:C15,C$7:C15)&gt;1,"WH",VLOOKUP(B15,Reckelemente,3,FALSE)))</f>
        <v/>
      </c>
      <c r="E15" s="233" t="str">
        <f>IF(OR($D15="",$D15="WH"),"",VLOOKUP(D15,Elementwerte,VLOOKUP(Name!$C$12,Daten!$EM$3:$EN$13,2,FALSE),FALSE))</f>
        <v/>
      </c>
      <c r="F15" s="5" t="str">
        <f t="shared" si="13"/>
        <v/>
      </c>
      <c r="G15" s="104" t="str">
        <f t="shared" si="3"/>
        <v/>
      </c>
      <c r="I15" s="5" t="str">
        <f t="shared" si="4"/>
        <v/>
      </c>
      <c r="J15" s="5" t="str">
        <f t="shared" si="2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0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IF(B16="","",IF(COUNTIF(C$7:C16,C$7:C16)&gt;1,"WH",VLOOKUP(B16,Reckelemente,3,FALSE)))</f>
        <v/>
      </c>
      <c r="E16" s="233" t="str">
        <f>IF(OR($D16="",$D16="WH"),"",VLOOKUP(D16,Elementwerte,VLOOKUP(Name!$C$12,Daten!$EM$3:$EN$13,2,FALSE),FALSE))</f>
        <v/>
      </c>
      <c r="F16" s="5" t="str">
        <f t="shared" si="13"/>
        <v/>
      </c>
      <c r="G16" s="104" t="str">
        <f t="shared" si="3"/>
        <v/>
      </c>
      <c r="I16" s="5" t="str">
        <f t="shared" si="4"/>
        <v/>
      </c>
      <c r="J16" s="5" t="str">
        <f t="shared" si="2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0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IF(B17="","",IF(COUNTIF(C$7:C17,C$7:C17)&gt;1,"WH",VLOOKUP(B17,Reckelemente,3,FALSE)))</f>
        <v/>
      </c>
      <c r="E17" s="233" t="str">
        <f>IF(OR($D17="",$D17="WH"),"",VLOOKUP(D17,Elementwerte,VLOOKUP(Name!$C$12,Daten!$EM$3:$EN$13,2,FALSE),FALSE))</f>
        <v/>
      </c>
      <c r="F17" s="5" t="str">
        <f t="shared" si="13"/>
        <v/>
      </c>
      <c r="G17" s="104" t="str">
        <f t="shared" si="3"/>
        <v/>
      </c>
      <c r="I17" s="5" t="str">
        <f t="shared" si="4"/>
        <v/>
      </c>
      <c r="J17" s="5" t="str">
        <f t="shared" si="2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0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IF(B18="","",IF(COUNTIF(C$7:C18,C$7:C18)&gt;1,"WH",VLOOKUP(B18,Reckelemente,3,FALSE)))</f>
        <v/>
      </c>
      <c r="E18" s="233" t="str">
        <f>IF(OR($D18="",$D18="WH"),"",VLOOKUP(D18,Elementwerte,VLOOKUP(Name!$C$12,Daten!$EM$3:$EN$13,2,FALSE),FALSE))</f>
        <v/>
      </c>
      <c r="F18" s="5" t="str">
        <f t="shared" si="13"/>
        <v/>
      </c>
      <c r="G18" s="104" t="str">
        <f t="shared" si="3"/>
        <v/>
      </c>
      <c r="I18" s="5" t="str">
        <f t="shared" si="4"/>
        <v/>
      </c>
      <c r="J18" s="5" t="str">
        <f t="shared" si="2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IF(B19="","",IF(COUNTIF(C$7:C19,C$7:C19)&gt;1,"WH",VLOOKUP(B19,Reckelemente,3,FALSE)))</f>
        <v/>
      </c>
      <c r="E19" s="233" t="str">
        <f>IF(OR($D19="",$D19="WH"),"",VLOOKUP(D19,Elementwerte,VLOOKUP(Name!$C$12,Daten!$EM$3:$EN$13,2,FALSE),FALSE))</f>
        <v/>
      </c>
      <c r="F19" s="5" t="str">
        <f t="shared" si="13"/>
        <v/>
      </c>
      <c r="G19" s="104" t="str">
        <f t="shared" si="3"/>
        <v/>
      </c>
      <c r="I19" s="5" t="str">
        <f t="shared" si="4"/>
        <v/>
      </c>
      <c r="J19" s="5" t="str">
        <f t="shared" si="2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IF(B20="","",IF(COUNTIF(C$7:C20,C$7:C20)&gt;1,"WH",VLOOKUP(B20,Reckelemente,3,FALSE)))</f>
        <v/>
      </c>
      <c r="E20" s="233" t="str">
        <f>IF(OR($D20="",$D20="WH"),"",VLOOKUP(D20,Elementwerte,VLOOKUP(Name!$C$12,Daten!$EM$3:$EN$13,2,FALSE),FALSE))</f>
        <v/>
      </c>
      <c r="F20" s="5" t="str">
        <f t="shared" si="13"/>
        <v/>
      </c>
      <c r="G20" s="104" t="str">
        <f t="shared" si="3"/>
        <v/>
      </c>
      <c r="I20" s="5" t="str">
        <f t="shared" si="4"/>
        <v/>
      </c>
      <c r="J20" s="5" t="str">
        <f t="shared" si="2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IF(B21="","",IF(COUNTIF(C$7:C21,C$7:C21)&gt;1,"WH",VLOOKUP(B21,Reckelemente,3,FALSE)))</f>
        <v/>
      </c>
      <c r="E21" s="233" t="str">
        <f>IF(OR($D21="",$D21="WH"),"",VLOOKUP(D21,Elementwerte,VLOOKUP(Name!$C$12,Daten!$EM$3:$EN$13,2,FALSE),FALSE))</f>
        <v/>
      </c>
      <c r="F21" s="5" t="str">
        <f t="shared" si="13"/>
        <v/>
      </c>
      <c r="G21" s="104" t="str">
        <f t="shared" si="3"/>
        <v/>
      </c>
      <c r="I21" s="5" t="str">
        <f t="shared" si="4"/>
        <v/>
      </c>
      <c r="J21" s="5" t="str">
        <f t="shared" si="2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IF(B22="","",IF(COUNTIF(C$7:C22,C$7:C22)&gt;1,"WH",VLOOKUP(B22,Reckelemente,3,FALSE)))</f>
        <v/>
      </c>
      <c r="E22" s="233" t="str">
        <f>IF(OR($D22="",$D22="WH"),"",VLOOKUP(D22,Elementwerte,VLOOKUP(Name!$C$12,Daten!$EM$3:$EN$13,2,FALSE),FALSE))</f>
        <v/>
      </c>
      <c r="F22" s="5" t="str">
        <f t="shared" si="13"/>
        <v/>
      </c>
      <c r="G22" s="104" t="str">
        <f t="shared" si="3"/>
        <v/>
      </c>
      <c r="I22" s="5" t="str">
        <f t="shared" si="4"/>
        <v/>
      </c>
      <c r="J22" s="5" t="str">
        <f t="shared" si="2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IF(B23="","",IF(COUNTIF(C$7:C23,C$7:C23)&gt;1,"WH",VLOOKUP(B23,Reckelemente,3,FALSE)))</f>
        <v/>
      </c>
      <c r="E23" s="233" t="str">
        <f>IF(OR($D23="",$D23="WH"),"",VLOOKUP(D23,Elementwerte,VLOOKUP(Name!$C$12,Daten!$EM$3:$EN$13,2,FALSE),FALSE))</f>
        <v/>
      </c>
      <c r="F23" s="5" t="str">
        <f t="shared" si="13"/>
        <v/>
      </c>
      <c r="G23" s="104" t="str">
        <f t="shared" si="3"/>
        <v/>
      </c>
      <c r="I23" s="5" t="str">
        <f t="shared" si="4"/>
        <v/>
      </c>
      <c r="J23" s="5" t="str">
        <f t="shared" si="2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IF(B24="","",IF(COUNTIF(C$7:C24,C$7:C24)&gt;1,"WH",VLOOKUP(B24,Reckelemente,3,FALSE)))</f>
        <v/>
      </c>
      <c r="E24" s="233" t="str">
        <f>IF(OR($D24="",$D24="WH"),"",VLOOKUP(D24,Elementwerte,VLOOKUP(Name!$C$12,Daten!$EM$3:$EN$13,2,FALSE),FALSE))</f>
        <v/>
      </c>
      <c r="F24" s="5" t="str">
        <f t="shared" si="13"/>
        <v/>
      </c>
      <c r="G24" s="104" t="str">
        <f t="shared" si="3"/>
        <v/>
      </c>
      <c r="I24" s="5" t="str">
        <f t="shared" si="4"/>
        <v/>
      </c>
      <c r="J24" s="5" t="str">
        <f t="shared" si="2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IF(B25="","",IF(COUNTIF(C$7:C25,C$7:C25)&gt;1,"WH",VLOOKUP(B25,Reckelemente,3,FALSE)))</f>
        <v/>
      </c>
      <c r="E25" s="233" t="str">
        <f>IF(OR($D25="",$D25="WH"),"",VLOOKUP(D25,Elementwerte,VLOOKUP(Name!$C$12,Daten!$EM$3:$EN$13,2,FALSE),FALSE))</f>
        <v/>
      </c>
      <c r="F25" s="5" t="str">
        <f t="shared" si="13"/>
        <v/>
      </c>
      <c r="G25" s="104" t="str">
        <f t="shared" si="3"/>
        <v/>
      </c>
      <c r="I25" s="5" t="str">
        <f t="shared" si="4"/>
        <v/>
      </c>
      <c r="J25" s="5" t="str">
        <f t="shared" si="2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IF(B26="","",IF(COUNTIF(C$7:C26,C$7:C26)&gt;1,"WH",VLOOKUP(B26,Reckelemente,3,FALSE)))</f>
        <v/>
      </c>
      <c r="E26" s="236" t="str">
        <f>IF(OR($D26="",$D26="WH"),"",VLOOKUP(D26,Elementwerte,VLOOKUP(Name!$C$12,Daten!$EM$3:$EN$13,2,FALSE),FALSE))</f>
        <v/>
      </c>
      <c r="F26" s="103" t="str">
        <f t="shared" si="13"/>
        <v/>
      </c>
      <c r="G26" s="105" t="str">
        <f t="shared" si="3"/>
        <v/>
      </c>
      <c r="I26" s="13" t="str">
        <f t="shared" si="4"/>
        <v/>
      </c>
      <c r="J26" s="13" t="str">
        <f t="shared" si="2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 t="str">
        <f t="shared" ref="F29:F34" si="14">IF(D29&gt;0,D29*E29,"")</f>
        <v/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si="14"/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4"/>
        <v/>
      </c>
      <c r="G31" s="83"/>
      <c r="H31" s="6"/>
      <c r="I31" s="205" t="str">
        <f>Name!$C$14&amp;"-"&amp;J30</f>
        <v>TGAW TU-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4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4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4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TU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electLockedCells="1"/>
  <mergeCells count="2">
    <mergeCell ref="D2:G3"/>
    <mergeCell ref="D5:G5"/>
  </mergeCells>
  <phoneticPr fontId="2" type="noConversion"/>
  <conditionalFormatting sqref="K30:O30">
    <cfRule type="cellIs" dxfId="25" priority="32" stopIfTrue="1" operator="lessThan">
      <formula>K$29</formula>
    </cfRule>
  </conditionalFormatting>
  <conditionalFormatting sqref="I7:P26 D7:G26">
    <cfRule type="expression" dxfId="24" priority="31" stopIfTrue="1">
      <formula>$D7="WH"</formula>
    </cfRule>
  </conditionalFormatting>
  <conditionalFormatting sqref="O30">
    <cfRule type="cellIs" dxfId="23" priority="26" stopIfTrue="1" operator="lessThan">
      <formula>O$29</formula>
    </cfRule>
  </conditionalFormatting>
  <conditionalFormatting sqref="O30">
    <cfRule type="cellIs" dxfId="22" priority="25" stopIfTrue="1" operator="lessThan">
      <formula>O$29</formula>
    </cfRule>
  </conditionalFormatting>
  <conditionalFormatting sqref="O30">
    <cfRule type="cellIs" dxfId="21" priority="24" stopIfTrue="1" operator="lessThan">
      <formula>O$29</formula>
    </cfRule>
  </conditionalFormatting>
  <conditionalFormatting sqref="O30">
    <cfRule type="cellIs" dxfId="20" priority="23" stopIfTrue="1" operator="lessThan">
      <formula>O$29</formula>
    </cfRule>
  </conditionalFormatting>
  <conditionalFormatting sqref="O30">
    <cfRule type="cellIs" dxfId="19" priority="22" stopIfTrue="1" operator="lessThan">
      <formula>O$29</formula>
    </cfRule>
  </conditionalFormatting>
  <conditionalFormatting sqref="O30">
    <cfRule type="cellIs" dxfId="18" priority="21" stopIfTrue="1" operator="lessThan">
      <formula>O$29</formula>
    </cfRule>
  </conditionalFormatting>
  <conditionalFormatting sqref="O30">
    <cfRule type="cellIs" dxfId="17" priority="20" stopIfTrue="1" operator="lessThan">
      <formula>O$29</formula>
    </cfRule>
  </conditionalFormatting>
  <conditionalFormatting sqref="K30:O30">
    <cfRule type="cellIs" dxfId="16" priority="19" stopIfTrue="1" operator="lessThan">
      <formula>K$29</formula>
    </cfRule>
  </conditionalFormatting>
  <conditionalFormatting sqref="K30:O30">
    <cfRule type="cellIs" dxfId="15" priority="18" stopIfTrue="1" operator="lessThan">
      <formula>K$29</formula>
    </cfRule>
  </conditionalFormatting>
  <conditionalFormatting sqref="K30:O30">
    <cfRule type="cellIs" dxfId="14" priority="17" stopIfTrue="1" operator="lessThan">
      <formula>K$29</formula>
    </cfRule>
  </conditionalFormatting>
  <conditionalFormatting sqref="K30:O30">
    <cfRule type="cellIs" dxfId="13" priority="16" stopIfTrue="1" operator="lessThan">
      <formula>K$29</formula>
    </cfRule>
  </conditionalFormatting>
  <conditionalFormatting sqref="O30">
    <cfRule type="cellIs" dxfId="12" priority="15" stopIfTrue="1" operator="lessThan">
      <formula>O$29</formula>
    </cfRule>
  </conditionalFormatting>
  <conditionalFormatting sqref="O30">
    <cfRule type="cellIs" dxfId="11" priority="14" stopIfTrue="1" operator="lessThan">
      <formula>O$29</formula>
    </cfRule>
  </conditionalFormatting>
  <conditionalFormatting sqref="O30">
    <cfRule type="cellIs" dxfId="10" priority="13" stopIfTrue="1" operator="lessThan">
      <formula>O$29</formula>
    </cfRule>
  </conditionalFormatting>
  <conditionalFormatting sqref="K30:O30">
    <cfRule type="cellIs" dxfId="9" priority="12" stopIfTrue="1" operator="lessThan">
      <formula>K$29</formula>
    </cfRule>
  </conditionalFormatting>
  <conditionalFormatting sqref="O30">
    <cfRule type="cellIs" dxfId="8" priority="11" stopIfTrue="1" operator="lessThan">
      <formula>O$29</formula>
    </cfRule>
  </conditionalFormatting>
  <conditionalFormatting sqref="O30">
    <cfRule type="cellIs" dxfId="7" priority="10" stopIfTrue="1" operator="lessThan">
      <formula>O$29</formula>
    </cfRule>
  </conditionalFormatting>
  <conditionalFormatting sqref="K30:O30">
    <cfRule type="cellIs" dxfId="6" priority="9" stopIfTrue="1" operator="lessThan">
      <formula>K$29</formula>
    </cfRule>
  </conditionalFormatting>
  <conditionalFormatting sqref="O30">
    <cfRule type="cellIs" dxfId="5" priority="8" stopIfTrue="1" operator="lessThan">
      <formula>O$29</formula>
    </cfRule>
  </conditionalFormatting>
  <conditionalFormatting sqref="K30:O30">
    <cfRule type="cellIs" dxfId="4" priority="7" stopIfTrue="1" operator="lessThan">
      <formula>K$29</formula>
    </cfRule>
  </conditionalFormatting>
  <conditionalFormatting sqref="C7:C26">
    <cfRule type="expression" dxfId="3" priority="6" stopIfTrue="1">
      <formula>$D7="WH"</formula>
    </cfRule>
  </conditionalFormatting>
  <conditionalFormatting sqref="C7:C26">
    <cfRule type="expression" dxfId="2" priority="5" stopIfTrue="1">
      <formula>$D7="WH"</formula>
    </cfRule>
  </conditionalFormatting>
  <conditionalFormatting sqref="F7:F26">
    <cfRule type="cellIs" dxfId="1" priority="4" operator="equal">
      <formula>"Abgang!"</formula>
    </cfRule>
  </conditionalFormatting>
  <conditionalFormatting sqref="D5:G5">
    <cfRule type="expression" dxfId="0" priority="1">
      <formula>COUNTIF(F7:F26,"Abgang!")&gt;0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Daten!$CS$2:$CS$200</xm:f>
          </x14:formula1>
          <xm:sqref>B7:B26</xm:sqref>
        </x14:dataValidation>
        <x14:dataValidation type="list" allowBlank="1" showInputMessage="1" showErrorMessage="1">
          <x14:formula1>
            <xm:f>Daten!CS$2:CS$200</xm:f>
          </x14:formula1>
          <xm:sqref>B7:B26</xm:sqref>
        </x14:dataValidation>
        <x14:dataValidation type="list" allowBlank="1" showInputMessage="1" showErrorMessage="1">
          <x14:formula1>
            <xm:f>Daten!CS12:CS204</xm:f>
          </x14:formula1>
          <xm:sqref>B11:B21</xm:sqref>
        </x14:dataValidation>
        <x14:dataValidation type="list" allowBlank="1" showInputMessage="1" showErrorMessage="1">
          <x14:formula1>
            <xm:f>Daten!CS14:CS215</xm:f>
          </x14:formula1>
          <xm:sqref>B22:B26</xm:sqref>
        </x14:dataValidation>
        <x14:dataValidation type="list" allowBlank="1" showInputMessage="1" showErrorMessage="1">
          <x14:formula1>
            <xm:f>Daten!CS9:CS200</xm:f>
          </x14:formula1>
          <xm:sqref>B7:B11</xm:sqref>
        </x14:dataValidation>
        <x14:dataValidation type="list" allowBlank="1" showInputMessage="1" showErrorMessage="1">
          <x14:formula1>
            <xm:f>Daten!CS12:CS205</xm:f>
          </x14:formula1>
          <xm:sqref>B12:B23</xm:sqref>
        </x14:dataValidation>
        <x14:dataValidation type="list" allowBlank="1" showInputMessage="1" showErrorMessage="1">
          <x14:formula1>
            <xm:f>Daten!CS22:CS217</xm:f>
          </x14:formula1>
          <xm:sqref>B24:B26</xm:sqref>
        </x14:dataValidation>
        <x14:dataValidation type="list" allowBlank="1" showInputMessage="1" showErrorMessage="1">
          <x14:formula1>
            <xm:f>Daten!CS10:CS200</xm:f>
          </x14:formula1>
          <xm:sqref>B7:B10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O56"/>
  <sheetViews>
    <sheetView zoomScale="75" zoomScaleNormal="90" zoomScaleSheetLayoutView="75" zoomScalePageLayoutView="50" workbookViewId="0">
      <selection activeCell="B2" sqref="B2"/>
    </sheetView>
  </sheetViews>
  <sheetFormatPr baseColWidth="10" defaultRowHeight="15" x14ac:dyDescent="0.2"/>
  <cols>
    <col min="1" max="1" width="4.5703125" style="129" bestFit="1" customWidth="1"/>
    <col min="2" max="2" width="65.7109375" style="128" customWidth="1"/>
    <col min="3" max="5" width="6.7109375" style="128" customWidth="1"/>
    <col min="6" max="6" width="4.5703125" style="129" bestFit="1" customWidth="1"/>
    <col min="7" max="7" width="65.7109375" style="128" customWidth="1"/>
    <col min="8" max="10" width="6.7109375" style="128" customWidth="1"/>
    <col min="11" max="11" width="4.42578125" style="128" customWidth="1"/>
    <col min="12" max="12" width="65.5703125" style="128" customWidth="1"/>
    <col min="13" max="14" width="6.5703125" style="128" customWidth="1"/>
    <col min="15" max="15" width="6.7109375" style="128" customWidth="1"/>
    <col min="16" max="16384" width="11.42578125" style="128"/>
  </cols>
  <sheetData>
    <row r="1" spans="1:15" x14ac:dyDescent="0.2">
      <c r="A1" s="148"/>
      <c r="B1" s="149"/>
      <c r="C1" s="149"/>
      <c r="D1" s="149"/>
      <c r="E1" s="150"/>
      <c r="F1" s="148"/>
      <c r="G1" s="149"/>
      <c r="H1" s="149"/>
      <c r="I1" s="149"/>
      <c r="J1" s="150"/>
      <c r="K1" s="148"/>
      <c r="L1" s="149"/>
      <c r="M1" s="149"/>
      <c r="N1" s="149"/>
      <c r="O1" s="150"/>
    </row>
    <row r="2" spans="1:15" ht="24.75" customHeight="1" x14ac:dyDescent="0.35">
      <c r="A2" s="77"/>
      <c r="B2" s="137" t="str">
        <f>IF(Name!$C10&lt;&gt;"",Name!$C10,"")</f>
        <v/>
      </c>
      <c r="C2" s="136"/>
      <c r="D2" s="136"/>
      <c r="E2" s="151"/>
      <c r="F2" s="77"/>
      <c r="G2" s="137" t="str">
        <f>IF(Name!$C10&lt;&gt;"",Name!$C10,"")</f>
        <v/>
      </c>
      <c r="H2" s="136"/>
      <c r="I2" s="136"/>
      <c r="J2" s="151"/>
      <c r="K2" s="77"/>
      <c r="L2" s="137" t="str">
        <f>IF(Name!$C10&lt;&gt;"",Name!$C10,"")</f>
        <v/>
      </c>
      <c r="M2" s="136"/>
      <c r="N2" s="136"/>
      <c r="O2" s="151"/>
    </row>
    <row r="3" spans="1:15" ht="23.25" x14ac:dyDescent="0.35">
      <c r="A3" s="77"/>
      <c r="B3" s="137" t="str">
        <f>IF(Name!$C11&lt;&gt;"",Name!$C11,"")</f>
        <v/>
      </c>
      <c r="C3" s="492" t="s">
        <v>98</v>
      </c>
      <c r="D3" s="492"/>
      <c r="E3" s="493"/>
      <c r="F3" s="77"/>
      <c r="G3" s="137" t="str">
        <f>IF(Name!$C11&lt;&gt;"",Name!$C11,"")</f>
        <v/>
      </c>
      <c r="H3" s="492" t="s">
        <v>99</v>
      </c>
      <c r="I3" s="492"/>
      <c r="J3" s="493"/>
      <c r="K3" s="77"/>
      <c r="L3" s="137" t="str">
        <f>IF(Name!$C11&lt;&gt;"",Name!$C11,"")</f>
        <v/>
      </c>
      <c r="M3" s="492" t="s">
        <v>100</v>
      </c>
      <c r="N3" s="492"/>
      <c r="O3" s="493"/>
    </row>
    <row r="4" spans="1:15" ht="27" customHeight="1" x14ac:dyDescent="0.35">
      <c r="A4" s="77"/>
      <c r="B4" s="137" t="str">
        <f>Name!$C$12&amp;" "&amp;Name!$C$13</f>
        <v>TGAW TU</v>
      </c>
      <c r="C4" s="135"/>
      <c r="D4" s="135"/>
      <c r="E4" s="152"/>
      <c r="F4" s="77"/>
      <c r="G4" s="137" t="str">
        <f>Name!$C$12&amp;" "&amp;Name!$C$13</f>
        <v>TGAW TU</v>
      </c>
      <c r="H4" s="135"/>
      <c r="I4" s="135"/>
      <c r="J4" s="152"/>
      <c r="K4" s="77"/>
      <c r="L4" s="137" t="str">
        <f>Name!$C$12&amp;" "&amp;Name!$C$13</f>
        <v>TGAW TU</v>
      </c>
      <c r="M4" s="135"/>
      <c r="N4" s="135"/>
      <c r="O4" s="152"/>
    </row>
    <row r="5" spans="1:15" ht="15.75" thickBot="1" x14ac:dyDescent="0.25">
      <c r="A5" s="153"/>
      <c r="B5" s="154" t="str">
        <f>Name!C5</f>
        <v>Version 11</v>
      </c>
      <c r="C5" s="155"/>
      <c r="D5" s="156"/>
      <c r="E5" s="157"/>
      <c r="F5" s="153"/>
      <c r="G5" s="154" t="str">
        <f>Name!C5</f>
        <v>Version 11</v>
      </c>
      <c r="H5" s="155"/>
      <c r="I5" s="156"/>
      <c r="J5" s="157"/>
      <c r="K5" s="153"/>
      <c r="L5" s="154" t="str">
        <f>Name!C5</f>
        <v>Version 11</v>
      </c>
      <c r="M5" s="155"/>
      <c r="N5" s="156"/>
      <c r="O5" s="157"/>
    </row>
    <row r="6" spans="1:15" ht="15" customHeight="1" x14ac:dyDescent="0.2">
      <c r="A6" s="131"/>
      <c r="B6" s="132" t="s">
        <v>60</v>
      </c>
      <c r="C6" s="132"/>
      <c r="D6" s="132"/>
      <c r="E6" s="133"/>
      <c r="F6" s="131"/>
      <c r="G6" s="132" t="s">
        <v>87</v>
      </c>
      <c r="H6" s="132"/>
      <c r="I6" s="132"/>
      <c r="J6" s="133"/>
      <c r="K6" s="131"/>
      <c r="L6" s="132" t="s">
        <v>88</v>
      </c>
      <c r="M6" s="132"/>
      <c r="N6" s="132"/>
      <c r="O6" s="133"/>
    </row>
    <row r="7" spans="1:15" ht="15" customHeight="1" thickBot="1" x14ac:dyDescent="0.25">
      <c r="A7" s="138" t="s">
        <v>31</v>
      </c>
      <c r="B7" s="158" t="s">
        <v>92</v>
      </c>
      <c r="C7" s="139" t="s">
        <v>93</v>
      </c>
      <c r="D7" s="139" t="s">
        <v>57</v>
      </c>
      <c r="E7" s="140" t="s">
        <v>25</v>
      </c>
      <c r="F7" s="138" t="s">
        <v>31</v>
      </c>
      <c r="G7" s="158" t="s">
        <v>92</v>
      </c>
      <c r="H7" s="139" t="s">
        <v>93</v>
      </c>
      <c r="I7" s="139" t="s">
        <v>57</v>
      </c>
      <c r="J7" s="140" t="s">
        <v>25</v>
      </c>
      <c r="K7" s="138" t="s">
        <v>31</v>
      </c>
      <c r="L7" s="158" t="s">
        <v>92</v>
      </c>
      <c r="M7" s="139" t="s">
        <v>93</v>
      </c>
      <c r="N7" s="139" t="s">
        <v>57</v>
      </c>
      <c r="O7" s="140" t="s">
        <v>25</v>
      </c>
    </row>
    <row r="8" spans="1:15" x14ac:dyDescent="0.2">
      <c r="A8" s="125">
        <f>Boden!A7</f>
        <v>1</v>
      </c>
      <c r="B8" s="207" t="str">
        <f>IF(Boden!$B7&lt;&gt;"",Boden!C7&amp;" "&amp;Boden!B7,"")</f>
        <v/>
      </c>
      <c r="C8" s="127" t="str">
        <f>IF(Boden!$B7&lt;&gt;"",Boden!D7,"")</f>
        <v/>
      </c>
      <c r="D8" s="127" t="str">
        <f>IF(Boden!$B7&lt;&gt;"",Boden!E7,"")</f>
        <v/>
      </c>
      <c r="E8" s="167" t="str">
        <f>IF(Boden!$B7&lt;&gt;"",Boden!F7,"")</f>
        <v/>
      </c>
      <c r="F8" s="125">
        <f>Seitpferd!A7</f>
        <v>1</v>
      </c>
      <c r="G8" s="207" t="str">
        <f>IF(Ringe!$B7&lt;&gt;"",Ringe!C7&amp;" "&amp;Ringe!B7,"")</f>
        <v/>
      </c>
      <c r="H8" s="127" t="str">
        <f>IF(Ringe!$B7&lt;&gt;"",Ringe!D7,"")</f>
        <v/>
      </c>
      <c r="I8" s="127" t="str">
        <f>IF(Ringe!$B7&lt;&gt;"",Ringe!E7,"")</f>
        <v/>
      </c>
      <c r="J8" s="167" t="str">
        <f>IF(Ringe!$B7&lt;&gt;"",Ringe!F7,"")</f>
        <v/>
      </c>
      <c r="K8" s="125">
        <f>Barren!A7</f>
        <v>1</v>
      </c>
      <c r="L8" s="207" t="str">
        <f>IF(Barren!$B7&lt;&gt;"",Barren!C7&amp;" "&amp;Barren!B7,"")</f>
        <v/>
      </c>
      <c r="M8" s="127" t="str">
        <f>IF(Barren!$B7&lt;&gt;"",Barren!D7,"")</f>
        <v/>
      </c>
      <c r="N8" s="127" t="str">
        <f>IF(Barren!$B7&lt;&gt;"",Barren!E7,"")</f>
        <v/>
      </c>
      <c r="O8" s="165" t="str">
        <f>IF(Barren!$B7&lt;&gt;"",Barren!F7,"")</f>
        <v/>
      </c>
    </row>
    <row r="9" spans="1:15" x14ac:dyDescent="0.2">
      <c r="A9" s="126">
        <f>Boden!A8</f>
        <v>2</v>
      </c>
      <c r="B9" s="208" t="str">
        <f>IF(Boden!$B8&lt;&gt;"",Boden!C8&amp;" "&amp;Boden!B8,"")</f>
        <v/>
      </c>
      <c r="C9" s="164" t="str">
        <f>IF(Boden!$B8&lt;&gt;"",Boden!D8,"")</f>
        <v/>
      </c>
      <c r="D9" s="164" t="str">
        <f>IF(Boden!$B8&lt;&gt;"",Boden!E8,"")</f>
        <v/>
      </c>
      <c r="E9" s="168" t="str">
        <f>IF(Boden!$B8&lt;&gt;"",Boden!F8,"")</f>
        <v/>
      </c>
      <c r="F9" s="126">
        <f>Seitpferd!A8</f>
        <v>2</v>
      </c>
      <c r="G9" s="208" t="str">
        <f>IF(Ringe!$B8&lt;&gt;"",Ringe!C8&amp;" "&amp;Ringe!B8,"")</f>
        <v/>
      </c>
      <c r="H9" s="164" t="str">
        <f>IF(Ringe!$B8&lt;&gt;"",Ringe!D8,"")</f>
        <v/>
      </c>
      <c r="I9" s="164" t="str">
        <f>IF(Ringe!$B8&lt;&gt;"",Ringe!E8,"")</f>
        <v/>
      </c>
      <c r="J9" s="168" t="str">
        <f>IF(Ringe!$B8&lt;&gt;"",Ringe!F8,"")</f>
        <v/>
      </c>
      <c r="K9" s="126">
        <f>Barren!A8</f>
        <v>2</v>
      </c>
      <c r="L9" s="208" t="str">
        <f>IF(Barren!$B8&lt;&gt;"",Barren!C8&amp;" "&amp;Barren!B8,"")</f>
        <v/>
      </c>
      <c r="M9" s="164" t="str">
        <f>IF(Barren!$B8&lt;&gt;"",Barren!D8,"")</f>
        <v/>
      </c>
      <c r="N9" s="164" t="str">
        <f>IF(Barren!$B8&lt;&gt;"",Barren!E8,"")</f>
        <v/>
      </c>
      <c r="O9" s="166" t="str">
        <f>IF(Barren!$B8&lt;&gt;"",Barren!F8,"")</f>
        <v/>
      </c>
    </row>
    <row r="10" spans="1:15" x14ac:dyDescent="0.2">
      <c r="A10" s="126">
        <f>Boden!A9</f>
        <v>3</v>
      </c>
      <c r="B10" s="208" t="str">
        <f>IF(Boden!$B9&lt;&gt;"",Boden!C9&amp;" "&amp;Boden!B9,"")</f>
        <v/>
      </c>
      <c r="C10" s="164" t="str">
        <f>IF(Boden!$B9&lt;&gt;"",Boden!D9,"")</f>
        <v/>
      </c>
      <c r="D10" s="164" t="str">
        <f>IF(Boden!$B9&lt;&gt;"",Boden!E9,"")</f>
        <v/>
      </c>
      <c r="E10" s="168" t="str">
        <f>IF(Boden!$B9&lt;&gt;"",Boden!F9,"")</f>
        <v/>
      </c>
      <c r="F10" s="126">
        <f>Seitpferd!A9</f>
        <v>3</v>
      </c>
      <c r="G10" s="208" t="str">
        <f>IF(Ringe!$B9&lt;&gt;"",Ringe!C9&amp;" "&amp;Ringe!B9,"")</f>
        <v/>
      </c>
      <c r="H10" s="164" t="str">
        <f>IF(Ringe!$B9&lt;&gt;"",Ringe!D9,"")</f>
        <v/>
      </c>
      <c r="I10" s="164" t="str">
        <f>IF(Ringe!$B9&lt;&gt;"",Ringe!E9,"")</f>
        <v/>
      </c>
      <c r="J10" s="168" t="str">
        <f>IF(Ringe!$B9&lt;&gt;"",Ringe!F9,"")</f>
        <v/>
      </c>
      <c r="K10" s="126">
        <f>Barren!A9</f>
        <v>3</v>
      </c>
      <c r="L10" s="208" t="str">
        <f>IF(Barren!$B9&lt;&gt;"",Barren!C9&amp;" "&amp;Barren!B9,"")</f>
        <v/>
      </c>
      <c r="M10" s="164" t="str">
        <f>IF(Barren!$B9&lt;&gt;"",Barren!D9,"")</f>
        <v/>
      </c>
      <c r="N10" s="164" t="str">
        <f>IF(Barren!$B9&lt;&gt;"",Barren!E9,"")</f>
        <v/>
      </c>
      <c r="O10" s="166" t="str">
        <f>IF(Barren!$B9&lt;&gt;"",Barren!F9,"")</f>
        <v/>
      </c>
    </row>
    <row r="11" spans="1:15" x14ac:dyDescent="0.2">
      <c r="A11" s="126">
        <f>Boden!A10</f>
        <v>4</v>
      </c>
      <c r="B11" s="208" t="str">
        <f>IF(Boden!$B10&lt;&gt;"",Boden!C10&amp;" "&amp;Boden!B10,"")</f>
        <v/>
      </c>
      <c r="C11" s="164" t="str">
        <f>IF(Boden!$B10&lt;&gt;"",Boden!D10,"")</f>
        <v/>
      </c>
      <c r="D11" s="164" t="str">
        <f>IF(Boden!$B10&lt;&gt;"",Boden!E10,"")</f>
        <v/>
      </c>
      <c r="E11" s="168" t="str">
        <f>IF(Boden!$B10&lt;&gt;"",Boden!F10,"")</f>
        <v/>
      </c>
      <c r="F11" s="126">
        <f>Seitpferd!A10</f>
        <v>4</v>
      </c>
      <c r="G11" s="208" t="str">
        <f>IF(Ringe!$B10&lt;&gt;"",Ringe!C10&amp;" "&amp;Ringe!B10,"")</f>
        <v/>
      </c>
      <c r="H11" s="164" t="str">
        <f>IF(Ringe!$B10&lt;&gt;"",Ringe!D10,"")</f>
        <v/>
      </c>
      <c r="I11" s="164" t="str">
        <f>IF(Ringe!$B10&lt;&gt;"",Ringe!E10,"")</f>
        <v/>
      </c>
      <c r="J11" s="168" t="str">
        <f>IF(Ringe!$B10&lt;&gt;"",Ringe!F10,"")</f>
        <v/>
      </c>
      <c r="K11" s="126">
        <f>Barren!A10</f>
        <v>4</v>
      </c>
      <c r="L11" s="208" t="str">
        <f>IF(Barren!$B10&lt;&gt;"",Barren!C10&amp;" "&amp;Barren!B10,"")</f>
        <v/>
      </c>
      <c r="M11" s="164" t="str">
        <f>IF(Barren!$B10&lt;&gt;"",Barren!D10,"")</f>
        <v/>
      </c>
      <c r="N11" s="164" t="str">
        <f>IF(Barren!$B10&lt;&gt;"",Barren!E10,"")</f>
        <v/>
      </c>
      <c r="O11" s="166" t="str">
        <f>IF(Barren!$B10&lt;&gt;"",Barren!F10,"")</f>
        <v/>
      </c>
    </row>
    <row r="12" spans="1:15" x14ac:dyDescent="0.2">
      <c r="A12" s="126">
        <f>Boden!A11</f>
        <v>5</v>
      </c>
      <c r="B12" s="208" t="str">
        <f>IF(Boden!$B11&lt;&gt;"",Boden!C11&amp;" "&amp;Boden!B11,"")</f>
        <v/>
      </c>
      <c r="C12" s="164" t="str">
        <f>IF(Boden!$B11&lt;&gt;"",Boden!D11,"")</f>
        <v/>
      </c>
      <c r="D12" s="164" t="str">
        <f>IF(Boden!$B11&lt;&gt;"",Boden!E11,"")</f>
        <v/>
      </c>
      <c r="E12" s="168" t="str">
        <f>IF(Boden!$B11&lt;&gt;"",Boden!F11,"")</f>
        <v/>
      </c>
      <c r="F12" s="126">
        <f>Seitpferd!A11</f>
        <v>5</v>
      </c>
      <c r="G12" s="208" t="str">
        <f>IF(Ringe!$B11&lt;&gt;"",Ringe!C11&amp;" "&amp;Ringe!B11,"")</f>
        <v/>
      </c>
      <c r="H12" s="164" t="str">
        <f>IF(Ringe!$B11&lt;&gt;"",Ringe!D11,"")</f>
        <v/>
      </c>
      <c r="I12" s="164" t="str">
        <f>IF(Ringe!$B11&lt;&gt;"",Ringe!E11,"")</f>
        <v/>
      </c>
      <c r="J12" s="168" t="str">
        <f>IF(Ringe!$B11&lt;&gt;"",Ringe!F11,"")</f>
        <v/>
      </c>
      <c r="K12" s="126">
        <f>Barren!A11</f>
        <v>5</v>
      </c>
      <c r="L12" s="208" t="str">
        <f>IF(Barren!$B11&lt;&gt;"",Barren!C11&amp;" "&amp;Barren!B11,"")</f>
        <v/>
      </c>
      <c r="M12" s="164" t="str">
        <f>IF(Barren!$B11&lt;&gt;"",Barren!D11,"")</f>
        <v/>
      </c>
      <c r="N12" s="164" t="str">
        <f>IF(Barren!$B11&lt;&gt;"",Barren!E11,"")</f>
        <v/>
      </c>
      <c r="O12" s="166" t="str">
        <f>IF(Barren!$B11&lt;&gt;"",Barren!F11,"")</f>
        <v/>
      </c>
    </row>
    <row r="13" spans="1:15" x14ac:dyDescent="0.2">
      <c r="A13" s="126">
        <f>Boden!A12</f>
        <v>6</v>
      </c>
      <c r="B13" s="208" t="str">
        <f>IF(Boden!$B12&lt;&gt;"",Boden!C12&amp;" "&amp;Boden!B12,"")</f>
        <v/>
      </c>
      <c r="C13" s="164" t="str">
        <f>IF(Boden!$B12&lt;&gt;"",Boden!D12,"")</f>
        <v/>
      </c>
      <c r="D13" s="164" t="str">
        <f>IF(Boden!$B12&lt;&gt;"",Boden!E12,"")</f>
        <v/>
      </c>
      <c r="E13" s="168" t="str">
        <f>IF(Boden!$B12&lt;&gt;"",Boden!F12,"")</f>
        <v/>
      </c>
      <c r="F13" s="126">
        <f>Seitpferd!A12</f>
        <v>6</v>
      </c>
      <c r="G13" s="208" t="str">
        <f>IF(Ringe!$B12&lt;&gt;"",Ringe!C12&amp;" "&amp;Ringe!B12,"")</f>
        <v/>
      </c>
      <c r="H13" s="164" t="str">
        <f>IF(Ringe!$B12&lt;&gt;"",Ringe!D12,"")</f>
        <v/>
      </c>
      <c r="I13" s="164" t="str">
        <f>IF(Ringe!$B12&lt;&gt;"",Ringe!E12,"")</f>
        <v/>
      </c>
      <c r="J13" s="168" t="str">
        <f>IF(Ringe!$B12&lt;&gt;"",Ringe!F12,"")</f>
        <v/>
      </c>
      <c r="K13" s="126">
        <f>Barren!A12</f>
        <v>6</v>
      </c>
      <c r="L13" s="208" t="str">
        <f>IF(Barren!$B12&lt;&gt;"",Barren!C12&amp;" "&amp;Barren!B12,"")</f>
        <v/>
      </c>
      <c r="M13" s="164" t="str">
        <f>IF(Barren!$B12&lt;&gt;"",Barren!D12,"")</f>
        <v/>
      </c>
      <c r="N13" s="164" t="str">
        <f>IF(Barren!$B12&lt;&gt;"",Barren!E12,"")</f>
        <v/>
      </c>
      <c r="O13" s="166" t="str">
        <f>IF(Barren!$B12&lt;&gt;"",Barren!F12,"")</f>
        <v/>
      </c>
    </row>
    <row r="14" spans="1:15" x14ac:dyDescent="0.2">
      <c r="A14" s="126">
        <f>Boden!A13</f>
        <v>7</v>
      </c>
      <c r="B14" s="208" t="str">
        <f>IF(Boden!$B13&lt;&gt;"",Boden!C13&amp;" "&amp;Boden!B13,"")</f>
        <v/>
      </c>
      <c r="C14" s="164" t="str">
        <f>IF(Boden!$B13&lt;&gt;"",Boden!D13,"")</f>
        <v/>
      </c>
      <c r="D14" s="164" t="str">
        <f>IF(Boden!$B13&lt;&gt;"",Boden!E13,"")</f>
        <v/>
      </c>
      <c r="E14" s="168" t="str">
        <f>IF(Boden!$B13&lt;&gt;"",Boden!F13,"")</f>
        <v/>
      </c>
      <c r="F14" s="126">
        <f>Seitpferd!A13</f>
        <v>7</v>
      </c>
      <c r="G14" s="208" t="str">
        <f>IF(Ringe!$B13&lt;&gt;"",Ringe!C13&amp;" "&amp;Ringe!B13,"")</f>
        <v/>
      </c>
      <c r="H14" s="164" t="str">
        <f>IF(Ringe!$B13&lt;&gt;"",Ringe!D13,"")</f>
        <v/>
      </c>
      <c r="I14" s="164" t="str">
        <f>IF(Ringe!$B13&lt;&gt;"",Ringe!E13,"")</f>
        <v/>
      </c>
      <c r="J14" s="168" t="str">
        <f>IF(Ringe!$B13&lt;&gt;"",Ringe!F13,"")</f>
        <v/>
      </c>
      <c r="K14" s="126">
        <f>Barren!A13</f>
        <v>7</v>
      </c>
      <c r="L14" s="208" t="str">
        <f>IF(Barren!$B13&lt;&gt;"",Barren!C13&amp;" "&amp;Barren!B13,"")</f>
        <v/>
      </c>
      <c r="M14" s="164" t="str">
        <f>IF(Barren!$B13&lt;&gt;"",Barren!D13,"")</f>
        <v/>
      </c>
      <c r="N14" s="164" t="str">
        <f>IF(Barren!$B13&lt;&gt;"",Barren!E13,"")</f>
        <v/>
      </c>
      <c r="O14" s="166" t="str">
        <f>IF(Barren!$B13&lt;&gt;"",Barren!F13,"")</f>
        <v/>
      </c>
    </row>
    <row r="15" spans="1:15" ht="15" customHeight="1" x14ac:dyDescent="0.2">
      <c r="A15" s="126">
        <f>Boden!A14</f>
        <v>8</v>
      </c>
      <c r="B15" s="208" t="str">
        <f>IF(Boden!$B14&lt;&gt;"",Boden!C14&amp;" "&amp;Boden!B14,"")</f>
        <v/>
      </c>
      <c r="C15" s="164" t="str">
        <f>IF(Boden!$B14&lt;&gt;"",Boden!D14,"")</f>
        <v/>
      </c>
      <c r="D15" s="164" t="str">
        <f>IF(Boden!$B14&lt;&gt;"",Boden!E14,"")</f>
        <v/>
      </c>
      <c r="E15" s="168" t="str">
        <f>IF(Boden!$B14&lt;&gt;"",Boden!F14,"")</f>
        <v/>
      </c>
      <c r="F15" s="126">
        <f>Seitpferd!A14</f>
        <v>8</v>
      </c>
      <c r="G15" s="208" t="str">
        <f>IF(Ringe!$B14&lt;&gt;"",Ringe!C14&amp;" "&amp;Ringe!B14,"")</f>
        <v/>
      </c>
      <c r="H15" s="164" t="str">
        <f>IF(Ringe!$B14&lt;&gt;"",Ringe!D14,"")</f>
        <v/>
      </c>
      <c r="I15" s="164" t="str">
        <f>IF(Ringe!$B14&lt;&gt;"",Ringe!E14,"")</f>
        <v/>
      </c>
      <c r="J15" s="168" t="str">
        <f>IF(Ringe!$B14&lt;&gt;"",Ringe!F14,"")</f>
        <v/>
      </c>
      <c r="K15" s="126">
        <f>Barren!A14</f>
        <v>8</v>
      </c>
      <c r="L15" s="208" t="str">
        <f>IF(Barren!$B14&lt;&gt;"",Barren!C14&amp;" "&amp;Barren!B14,"")</f>
        <v/>
      </c>
      <c r="M15" s="164" t="str">
        <f>IF(Barren!$B14&lt;&gt;"",Barren!D14,"")</f>
        <v/>
      </c>
      <c r="N15" s="164" t="str">
        <f>IF(Barren!$B14&lt;&gt;"",Barren!E14,"")</f>
        <v/>
      </c>
      <c r="O15" s="166" t="str">
        <f>IF(Barren!$B14&lt;&gt;"",Barren!F14,"")</f>
        <v/>
      </c>
    </row>
    <row r="16" spans="1:15" x14ac:dyDescent="0.2">
      <c r="A16" s="126">
        <f>Boden!A15</f>
        <v>9</v>
      </c>
      <c r="B16" s="208" t="str">
        <f>IF(Boden!$B15&lt;&gt;"",Boden!C15&amp;" "&amp;Boden!B15,"")</f>
        <v/>
      </c>
      <c r="C16" s="164" t="str">
        <f>IF(Boden!$B15&lt;&gt;"",Boden!D15,"")</f>
        <v/>
      </c>
      <c r="D16" s="164" t="str">
        <f>IF(Boden!$B15&lt;&gt;"",Boden!E15,"")</f>
        <v/>
      </c>
      <c r="E16" s="168" t="str">
        <f>IF(Boden!$B15&lt;&gt;"",Boden!F15,"")</f>
        <v/>
      </c>
      <c r="F16" s="126">
        <f>Seitpferd!A15</f>
        <v>9</v>
      </c>
      <c r="G16" s="208" t="str">
        <f>IF(Ringe!$B15&lt;&gt;"",Ringe!C15&amp;" "&amp;Ringe!B15,"")</f>
        <v/>
      </c>
      <c r="H16" s="164" t="str">
        <f>IF(Ringe!$B15&lt;&gt;"",Ringe!D15,"")</f>
        <v/>
      </c>
      <c r="I16" s="164" t="str">
        <f>IF(Ringe!$B15&lt;&gt;"",Ringe!E15,"")</f>
        <v/>
      </c>
      <c r="J16" s="168" t="str">
        <f>IF(Ringe!$B15&lt;&gt;"",Ringe!F15,"")</f>
        <v/>
      </c>
      <c r="K16" s="126">
        <f>Barren!A15</f>
        <v>9</v>
      </c>
      <c r="L16" s="208" t="str">
        <f>IF(Barren!$B15&lt;&gt;"",Barren!C15&amp;" "&amp;Barren!B15,"")</f>
        <v/>
      </c>
      <c r="M16" s="164" t="str">
        <f>IF(Barren!$B15&lt;&gt;"",Barren!D15,"")</f>
        <v/>
      </c>
      <c r="N16" s="164" t="str">
        <f>IF(Barren!$B15&lt;&gt;"",Barren!E15,"")</f>
        <v/>
      </c>
      <c r="O16" s="166" t="str">
        <f>IF(Barren!$B15&lt;&gt;"",Barren!F15,"")</f>
        <v/>
      </c>
    </row>
    <row r="17" spans="1:15" x14ac:dyDescent="0.2">
      <c r="A17" s="126">
        <f>Boden!A16</f>
        <v>10</v>
      </c>
      <c r="B17" s="208" t="str">
        <f>IF(Boden!$B16&lt;&gt;"",Boden!C16&amp;" "&amp;Boden!B16,"")</f>
        <v/>
      </c>
      <c r="C17" s="164" t="str">
        <f>IF(Boden!$B16&lt;&gt;"",Boden!D16,"")</f>
        <v/>
      </c>
      <c r="D17" s="164" t="str">
        <f>IF(Boden!$B16&lt;&gt;"",Boden!E16,"")</f>
        <v/>
      </c>
      <c r="E17" s="168" t="str">
        <f>IF(Boden!$B16&lt;&gt;"",Boden!F16,"")</f>
        <v/>
      </c>
      <c r="F17" s="126">
        <f>Seitpferd!A16</f>
        <v>10</v>
      </c>
      <c r="G17" s="208" t="str">
        <f>IF(Ringe!$B16&lt;&gt;"",Ringe!C16&amp;" "&amp;Ringe!B16,"")</f>
        <v/>
      </c>
      <c r="H17" s="164" t="str">
        <f>IF(Ringe!$B16&lt;&gt;"",Ringe!D16,"")</f>
        <v/>
      </c>
      <c r="I17" s="164" t="str">
        <f>IF(Ringe!$B16&lt;&gt;"",Ringe!E16,"")</f>
        <v/>
      </c>
      <c r="J17" s="168" t="str">
        <f>IF(Ringe!$B16&lt;&gt;"",Ringe!F16,"")</f>
        <v/>
      </c>
      <c r="K17" s="126">
        <f>Barren!A16</f>
        <v>10</v>
      </c>
      <c r="L17" s="208" t="str">
        <f>IF(Barren!$B16&lt;&gt;"",Barren!C16&amp;" "&amp;Barren!B16,"")</f>
        <v/>
      </c>
      <c r="M17" s="164" t="str">
        <f>IF(Barren!$B16&lt;&gt;"",Barren!D16,"")</f>
        <v/>
      </c>
      <c r="N17" s="164" t="str">
        <f>IF(Barren!$B16&lt;&gt;"",Barren!E16,"")</f>
        <v/>
      </c>
      <c r="O17" s="166" t="str">
        <f>IF(Barren!$B16&lt;&gt;"",Barren!F16,"")</f>
        <v/>
      </c>
    </row>
    <row r="18" spans="1:15" x14ac:dyDescent="0.2">
      <c r="A18" s="126">
        <f>Boden!A17</f>
        <v>11</v>
      </c>
      <c r="B18" s="208" t="str">
        <f>IF(Boden!$B17&lt;&gt;"",Boden!C17&amp;" "&amp;Boden!B17,"")</f>
        <v/>
      </c>
      <c r="C18" s="164" t="str">
        <f>IF(Boden!$B17&lt;&gt;"",Boden!D17,"")</f>
        <v/>
      </c>
      <c r="D18" s="164" t="str">
        <f>IF(Boden!$B17&lt;&gt;"",Boden!E17,"")</f>
        <v/>
      </c>
      <c r="E18" s="168" t="str">
        <f>IF(Boden!$B17&lt;&gt;"",Boden!F17,"")</f>
        <v/>
      </c>
      <c r="F18" s="126">
        <f>Seitpferd!A17</f>
        <v>11</v>
      </c>
      <c r="G18" s="208" t="str">
        <f>IF(Ringe!$B17&lt;&gt;"",Ringe!C17&amp;" "&amp;Ringe!B17,"")</f>
        <v/>
      </c>
      <c r="H18" s="164" t="str">
        <f>IF(Ringe!$B17&lt;&gt;"",Ringe!D17,"")</f>
        <v/>
      </c>
      <c r="I18" s="164" t="str">
        <f>IF(Ringe!$B17&lt;&gt;"",Ringe!E17,"")</f>
        <v/>
      </c>
      <c r="J18" s="168" t="str">
        <f>IF(Ringe!$B17&lt;&gt;"",Ringe!F17,"")</f>
        <v/>
      </c>
      <c r="K18" s="126">
        <f>Barren!A17</f>
        <v>11</v>
      </c>
      <c r="L18" s="208" t="str">
        <f>IF(Barren!$B17&lt;&gt;"",Barren!C17&amp;" "&amp;Barren!B17,"")</f>
        <v/>
      </c>
      <c r="M18" s="164" t="str">
        <f>IF(Barren!$B17&lt;&gt;"",Barren!D17,"")</f>
        <v/>
      </c>
      <c r="N18" s="164" t="str">
        <f>IF(Barren!$B17&lt;&gt;"",Barren!E17,"")</f>
        <v/>
      </c>
      <c r="O18" s="166" t="str">
        <f>IF(Barren!$B17&lt;&gt;"",Barren!F17,"")</f>
        <v/>
      </c>
    </row>
    <row r="19" spans="1:15" x14ac:dyDescent="0.2">
      <c r="A19" s="126">
        <f>Boden!A18</f>
        <v>12</v>
      </c>
      <c r="B19" s="208" t="str">
        <f>IF(Boden!$B18&lt;&gt;"",Boden!C18&amp;" "&amp;Boden!B18,"")</f>
        <v/>
      </c>
      <c r="C19" s="164" t="str">
        <f>IF(Boden!$B18&lt;&gt;"",Boden!D18,"")</f>
        <v/>
      </c>
      <c r="D19" s="164" t="str">
        <f>IF(Boden!$B18&lt;&gt;"",Boden!E18,"")</f>
        <v/>
      </c>
      <c r="E19" s="168" t="str">
        <f>IF(Boden!$B18&lt;&gt;"",Boden!F18,"")</f>
        <v/>
      </c>
      <c r="F19" s="126">
        <f>Seitpferd!A18</f>
        <v>12</v>
      </c>
      <c r="G19" s="208" t="str">
        <f>IF(Ringe!$B18&lt;&gt;"",Ringe!C18&amp;" "&amp;Ringe!B18,"")</f>
        <v/>
      </c>
      <c r="H19" s="164" t="str">
        <f>IF(Ringe!$B18&lt;&gt;"",Ringe!D18,"")</f>
        <v/>
      </c>
      <c r="I19" s="164" t="str">
        <f>IF(Ringe!$B18&lt;&gt;"",Ringe!E18,"")</f>
        <v/>
      </c>
      <c r="J19" s="168" t="str">
        <f>IF(Ringe!$B18&lt;&gt;"",Ringe!F18,"")</f>
        <v/>
      </c>
      <c r="K19" s="126">
        <f>Barren!A18</f>
        <v>12</v>
      </c>
      <c r="L19" s="208" t="str">
        <f>IF(Barren!$B18&lt;&gt;"",Barren!C18&amp;" "&amp;Barren!B18,"")</f>
        <v/>
      </c>
      <c r="M19" s="164" t="str">
        <f>IF(Barren!$B18&lt;&gt;"",Barren!D18,"")</f>
        <v/>
      </c>
      <c r="N19" s="164" t="str">
        <f>IF(Barren!$B18&lt;&gt;"",Barren!E18,"")</f>
        <v/>
      </c>
      <c r="O19" s="166" t="str">
        <f>IF(Barren!$B18&lt;&gt;"",Barren!F18,"")</f>
        <v/>
      </c>
    </row>
    <row r="20" spans="1:15" x14ac:dyDescent="0.2">
      <c r="A20" s="126">
        <f>Boden!A19</f>
        <v>13</v>
      </c>
      <c r="B20" s="208" t="str">
        <f>IF(Boden!$B19&lt;&gt;"",Boden!C19&amp;" "&amp;Boden!B19,"")</f>
        <v/>
      </c>
      <c r="C20" s="164" t="str">
        <f>IF(Boden!$B19&lt;&gt;"",Boden!D19,"")</f>
        <v/>
      </c>
      <c r="D20" s="164" t="str">
        <f>IF(Boden!$B19&lt;&gt;"",Boden!E19,"")</f>
        <v/>
      </c>
      <c r="E20" s="168" t="str">
        <f>IF(Boden!$B19&lt;&gt;"",Boden!F19,"")</f>
        <v/>
      </c>
      <c r="F20" s="126">
        <f>Seitpferd!A19</f>
        <v>13</v>
      </c>
      <c r="G20" s="208" t="str">
        <f>IF(Ringe!$B19&lt;&gt;"",Ringe!C19&amp;" "&amp;Ringe!B19,"")</f>
        <v/>
      </c>
      <c r="H20" s="164" t="str">
        <f>IF(Ringe!$B19&lt;&gt;"",Ringe!D19,"")</f>
        <v/>
      </c>
      <c r="I20" s="164" t="str">
        <f>IF(Ringe!$B19&lt;&gt;"",Ringe!E19,"")</f>
        <v/>
      </c>
      <c r="J20" s="168" t="str">
        <f>IF(Ringe!$B19&lt;&gt;"",Ringe!F19,"")</f>
        <v/>
      </c>
      <c r="K20" s="126">
        <f>Barren!A19</f>
        <v>13</v>
      </c>
      <c r="L20" s="208" t="str">
        <f>IF(Barren!$B19&lt;&gt;"",Barren!C19&amp;" "&amp;Barren!B19,"")</f>
        <v/>
      </c>
      <c r="M20" s="164" t="str">
        <f>IF(Barren!$B19&lt;&gt;"",Barren!D19,"")</f>
        <v/>
      </c>
      <c r="N20" s="164" t="str">
        <f>IF(Barren!$B19&lt;&gt;"",Barren!E19,"")</f>
        <v/>
      </c>
      <c r="O20" s="166" t="str">
        <f>IF(Barren!$B19&lt;&gt;"",Barren!F19,"")</f>
        <v/>
      </c>
    </row>
    <row r="21" spans="1:15" x14ac:dyDescent="0.2">
      <c r="A21" s="126">
        <f>Boden!A20</f>
        <v>14</v>
      </c>
      <c r="B21" s="208" t="str">
        <f>IF(Boden!$B20&lt;&gt;"",Boden!C20&amp;" "&amp;Boden!B20,"")</f>
        <v/>
      </c>
      <c r="C21" s="164" t="str">
        <f>IF(Boden!$B20&lt;&gt;"",Boden!D20,"")</f>
        <v/>
      </c>
      <c r="D21" s="164" t="str">
        <f>IF(Boden!$B20&lt;&gt;"",Boden!E20,"")</f>
        <v/>
      </c>
      <c r="E21" s="168" t="str">
        <f>IF(Boden!$B20&lt;&gt;"",Boden!F20,"")</f>
        <v/>
      </c>
      <c r="F21" s="126">
        <f>Seitpferd!A20</f>
        <v>14</v>
      </c>
      <c r="G21" s="208" t="str">
        <f>IF(Ringe!$B20&lt;&gt;"",Ringe!C20&amp;" "&amp;Ringe!B20,"")</f>
        <v/>
      </c>
      <c r="H21" s="164" t="str">
        <f>IF(Ringe!$B20&lt;&gt;"",Ringe!D20,"")</f>
        <v/>
      </c>
      <c r="I21" s="164" t="str">
        <f>IF(Ringe!$B20&lt;&gt;"",Ringe!E20,"")</f>
        <v/>
      </c>
      <c r="J21" s="168" t="str">
        <f>IF(Ringe!$B20&lt;&gt;"",Ringe!F20,"")</f>
        <v/>
      </c>
      <c r="K21" s="126">
        <f>Barren!A20</f>
        <v>14</v>
      </c>
      <c r="L21" s="208" t="str">
        <f>IF(Barren!$B20&lt;&gt;"",Barren!C20&amp;" "&amp;Barren!B20,"")</f>
        <v/>
      </c>
      <c r="M21" s="164" t="str">
        <f>IF(Barren!$B20&lt;&gt;"",Barren!D20,"")</f>
        <v/>
      </c>
      <c r="N21" s="164" t="str">
        <f>IF(Barren!$B20&lt;&gt;"",Barren!E20,"")</f>
        <v/>
      </c>
      <c r="O21" s="166" t="str">
        <f>IF(Barren!$B20&lt;&gt;"",Barren!F20,"")</f>
        <v/>
      </c>
    </row>
    <row r="22" spans="1:15" x14ac:dyDescent="0.2">
      <c r="A22" s="126">
        <f>Boden!A21</f>
        <v>15</v>
      </c>
      <c r="B22" s="208" t="str">
        <f>IF(Boden!$B21&lt;&gt;"",Boden!C21&amp;" "&amp;Boden!B21,"")</f>
        <v/>
      </c>
      <c r="C22" s="164" t="str">
        <f>IF(Boden!$B21&lt;&gt;"",Boden!D21,"")</f>
        <v/>
      </c>
      <c r="D22" s="164" t="str">
        <f>IF(Boden!$B21&lt;&gt;"",Boden!E21,"")</f>
        <v/>
      </c>
      <c r="E22" s="168" t="str">
        <f>IF(Boden!$B21&lt;&gt;"",Boden!F21,"")</f>
        <v/>
      </c>
      <c r="F22" s="126">
        <f>Seitpferd!A21</f>
        <v>15</v>
      </c>
      <c r="G22" s="208" t="str">
        <f>IF(Ringe!$B21&lt;&gt;"",Ringe!C21&amp;" "&amp;Ringe!B21,"")</f>
        <v/>
      </c>
      <c r="H22" s="164" t="str">
        <f>IF(Ringe!$B21&lt;&gt;"",Ringe!D21,"")</f>
        <v/>
      </c>
      <c r="I22" s="164" t="str">
        <f>IF(Ringe!$B21&lt;&gt;"",Ringe!E21,"")</f>
        <v/>
      </c>
      <c r="J22" s="168" t="str">
        <f>IF(Ringe!$B21&lt;&gt;"",Ringe!F21,"")</f>
        <v/>
      </c>
      <c r="K22" s="126">
        <f>Barren!A21</f>
        <v>15</v>
      </c>
      <c r="L22" s="208" t="str">
        <f>IF(Barren!$B21&lt;&gt;"",Barren!C21&amp;" "&amp;Barren!B21,"")</f>
        <v/>
      </c>
      <c r="M22" s="164" t="str">
        <f>IF(Barren!$B21&lt;&gt;"",Barren!D21,"")</f>
        <v/>
      </c>
      <c r="N22" s="164" t="str">
        <f>IF(Barren!$B21&lt;&gt;"",Barren!E21,"")</f>
        <v/>
      </c>
      <c r="O22" s="166" t="str">
        <f>IF(Barren!$B21&lt;&gt;"",Barren!F21,"")</f>
        <v/>
      </c>
    </row>
    <row r="23" spans="1:15" x14ac:dyDescent="0.2">
      <c r="A23" s="126">
        <f>Boden!A22</f>
        <v>16</v>
      </c>
      <c r="B23" s="208" t="str">
        <f>IF(Boden!$B22&lt;&gt;"",Boden!C22&amp;" "&amp;Boden!B22,"")</f>
        <v/>
      </c>
      <c r="C23" s="164" t="str">
        <f>IF(Boden!$B22&lt;&gt;"",Boden!D22,"")</f>
        <v/>
      </c>
      <c r="D23" s="164" t="str">
        <f>IF(Boden!$B22&lt;&gt;"",Boden!E22,"")</f>
        <v/>
      </c>
      <c r="E23" s="168" t="str">
        <f>IF(Boden!$B22&lt;&gt;"",Boden!F22,"")</f>
        <v/>
      </c>
      <c r="F23" s="126">
        <f>Seitpferd!A22</f>
        <v>16</v>
      </c>
      <c r="G23" s="208" t="str">
        <f>IF(Ringe!$B22&lt;&gt;"",Ringe!C22&amp;" "&amp;Ringe!B22,"")</f>
        <v/>
      </c>
      <c r="H23" s="164" t="str">
        <f>IF(Ringe!$B22&lt;&gt;"",Ringe!D22,"")</f>
        <v/>
      </c>
      <c r="I23" s="164" t="str">
        <f>IF(Ringe!$B22&lt;&gt;"",Ringe!E22,"")</f>
        <v/>
      </c>
      <c r="J23" s="168" t="str">
        <f>IF(Ringe!$B22&lt;&gt;"",Ringe!F22,"")</f>
        <v/>
      </c>
      <c r="K23" s="126">
        <f>Barren!A22</f>
        <v>16</v>
      </c>
      <c r="L23" s="208" t="str">
        <f>IF(Barren!$B22&lt;&gt;"",Barren!C22&amp;" "&amp;Barren!B22,"")</f>
        <v/>
      </c>
      <c r="M23" s="164" t="str">
        <f>IF(Barren!$B22&lt;&gt;"",Barren!D22,"")</f>
        <v/>
      </c>
      <c r="N23" s="164" t="str">
        <f>IF(Barren!$B22&lt;&gt;"",Barren!E22,"")</f>
        <v/>
      </c>
      <c r="O23" s="166" t="str">
        <f>IF(Barren!$B22&lt;&gt;"",Barren!F22,"")</f>
        <v/>
      </c>
    </row>
    <row r="24" spans="1:15" ht="15" customHeight="1" x14ac:dyDescent="0.2">
      <c r="A24" s="126">
        <f>Boden!A23</f>
        <v>17</v>
      </c>
      <c r="B24" s="208" t="str">
        <f>IF(Boden!$B23&lt;&gt;"",Boden!C23&amp;" "&amp;Boden!B23,"")</f>
        <v/>
      </c>
      <c r="C24" s="164" t="str">
        <f>IF(Boden!$B23&lt;&gt;"",Boden!D23,"")</f>
        <v/>
      </c>
      <c r="D24" s="164" t="str">
        <f>IF(Boden!$B23&lt;&gt;"",Boden!E23,"")</f>
        <v/>
      </c>
      <c r="E24" s="168" t="str">
        <f>IF(Boden!$B23&lt;&gt;"",Boden!F23,"")</f>
        <v/>
      </c>
      <c r="F24" s="126">
        <f>Seitpferd!A23</f>
        <v>17</v>
      </c>
      <c r="G24" s="208" t="str">
        <f>IF(Ringe!$B23&lt;&gt;"",Ringe!C23&amp;" "&amp;Ringe!B23,"")</f>
        <v/>
      </c>
      <c r="H24" s="164" t="str">
        <f>IF(Ringe!$B23&lt;&gt;"",Ringe!D23,"")</f>
        <v/>
      </c>
      <c r="I24" s="164" t="str">
        <f>IF(Ringe!$B23&lt;&gt;"",Ringe!E23,"")</f>
        <v/>
      </c>
      <c r="J24" s="168" t="str">
        <f>IF(Ringe!$B23&lt;&gt;"",Ringe!F23,"")</f>
        <v/>
      </c>
      <c r="K24" s="126">
        <f>Barren!A23</f>
        <v>17</v>
      </c>
      <c r="L24" s="208" t="str">
        <f>IF(Barren!$B23&lt;&gt;"",Barren!C23&amp;" "&amp;Barren!B23,"")</f>
        <v/>
      </c>
      <c r="M24" s="164" t="str">
        <f>IF(Barren!$B23&lt;&gt;"",Barren!D23,"")</f>
        <v/>
      </c>
      <c r="N24" s="164" t="str">
        <f>IF(Barren!$B23&lt;&gt;"",Barren!E23,"")</f>
        <v/>
      </c>
      <c r="O24" s="166" t="str">
        <f>IF(Barren!$B23&lt;&gt;"",Barren!F23,"")</f>
        <v/>
      </c>
    </row>
    <row r="25" spans="1:15" x14ac:dyDescent="0.2">
      <c r="A25" s="126">
        <f>Boden!A24</f>
        <v>18</v>
      </c>
      <c r="B25" s="208" t="str">
        <f>IF(Boden!$B24&lt;&gt;"",Boden!C24&amp;" "&amp;Boden!B24,"")</f>
        <v/>
      </c>
      <c r="C25" s="164" t="str">
        <f>IF(Boden!$B24&lt;&gt;"",Boden!D24,"")</f>
        <v/>
      </c>
      <c r="D25" s="164" t="str">
        <f>IF(Boden!$B24&lt;&gt;"",Boden!E24,"")</f>
        <v/>
      </c>
      <c r="E25" s="168" t="str">
        <f>IF(Boden!$B24&lt;&gt;"",Boden!F24,"")</f>
        <v/>
      </c>
      <c r="F25" s="126">
        <f>Seitpferd!A24</f>
        <v>18</v>
      </c>
      <c r="G25" s="208" t="str">
        <f>IF(Ringe!$B24&lt;&gt;"",Ringe!C24&amp;" "&amp;Ringe!B24,"")</f>
        <v/>
      </c>
      <c r="H25" s="164" t="str">
        <f>IF(Ringe!$B24&lt;&gt;"",Ringe!D24,"")</f>
        <v/>
      </c>
      <c r="I25" s="164" t="str">
        <f>IF(Ringe!$B24&lt;&gt;"",Ringe!E24,"")</f>
        <v/>
      </c>
      <c r="J25" s="168" t="str">
        <f>IF(Ringe!$B24&lt;&gt;"",Ringe!F24,"")</f>
        <v/>
      </c>
      <c r="K25" s="126">
        <f>Barren!A24</f>
        <v>18</v>
      </c>
      <c r="L25" s="208" t="str">
        <f>IF(Barren!$B24&lt;&gt;"",Barren!C24&amp;" "&amp;Barren!B24,"")</f>
        <v/>
      </c>
      <c r="M25" s="164" t="str">
        <f>IF(Barren!$B24&lt;&gt;"",Barren!D24,"")</f>
        <v/>
      </c>
      <c r="N25" s="164" t="str">
        <f>IF(Barren!$B24&lt;&gt;"",Barren!E24,"")</f>
        <v/>
      </c>
      <c r="O25" s="166" t="str">
        <f>IF(Barren!$B24&lt;&gt;"",Barren!F24,"")</f>
        <v/>
      </c>
    </row>
    <row r="26" spans="1:15" x14ac:dyDescent="0.2">
      <c r="A26" s="126">
        <f>Boden!A25</f>
        <v>19</v>
      </c>
      <c r="B26" s="208" t="str">
        <f>IF(Boden!$B25&lt;&gt;"",Boden!C25&amp;" "&amp;Boden!B25,"")</f>
        <v/>
      </c>
      <c r="C26" s="164" t="str">
        <f>IF(Boden!$B25&lt;&gt;"",Boden!D25,"")</f>
        <v/>
      </c>
      <c r="D26" s="164" t="str">
        <f>IF(Boden!$B25&lt;&gt;"",Boden!E25,"")</f>
        <v/>
      </c>
      <c r="E26" s="168" t="str">
        <f>IF(Boden!$B25&lt;&gt;"",Boden!F25,"")</f>
        <v/>
      </c>
      <c r="F26" s="126">
        <f>Seitpferd!A25</f>
        <v>19</v>
      </c>
      <c r="G26" s="208" t="str">
        <f>IF(Ringe!$B25&lt;&gt;"",Ringe!C25&amp;" "&amp;Ringe!B25,"")</f>
        <v/>
      </c>
      <c r="H26" s="164" t="str">
        <f>IF(Ringe!$B25&lt;&gt;"",Ringe!D25,"")</f>
        <v/>
      </c>
      <c r="I26" s="164" t="str">
        <f>IF(Ringe!$B25&lt;&gt;"",Ringe!E25,"")</f>
        <v/>
      </c>
      <c r="J26" s="168" t="str">
        <f>IF(Ringe!$B25&lt;&gt;"",Ringe!F25,"")</f>
        <v/>
      </c>
      <c r="K26" s="126">
        <f>Barren!A25</f>
        <v>19</v>
      </c>
      <c r="L26" s="208" t="str">
        <f>IF(Barren!$B25&lt;&gt;"",Barren!C25&amp;" "&amp;Barren!B25,"")</f>
        <v/>
      </c>
      <c r="M26" s="164" t="str">
        <f>IF(Barren!$B25&lt;&gt;"",Barren!D25,"")</f>
        <v/>
      </c>
      <c r="N26" s="164" t="str">
        <f>IF(Barren!$B25&lt;&gt;"",Barren!E25,"")</f>
        <v/>
      </c>
      <c r="O26" s="166" t="str">
        <f>IF(Barren!$B25&lt;&gt;"",Barren!F25,"")</f>
        <v/>
      </c>
    </row>
    <row r="27" spans="1:15" ht="15.75" thickBot="1" x14ac:dyDescent="0.25">
      <c r="A27" s="121">
        <f>Boden!A26</f>
        <v>20</v>
      </c>
      <c r="B27" s="209" t="str">
        <f>IF(Boden!$B26&lt;&gt;"",Boden!C26&amp;" "&amp;Boden!B26,"")</f>
        <v/>
      </c>
      <c r="C27" s="123" t="str">
        <f>IF(Boden!$B26&lt;&gt;"",Boden!D26,"")</f>
        <v/>
      </c>
      <c r="D27" s="123" t="str">
        <f>IF(Boden!$B26&lt;&gt;"",Boden!E26,"")</f>
        <v/>
      </c>
      <c r="E27" s="169" t="str">
        <f>IF(Boden!$B26&lt;&gt;"",Boden!F26,"")</f>
        <v/>
      </c>
      <c r="F27" s="121">
        <f>Seitpferd!A26</f>
        <v>20</v>
      </c>
      <c r="G27" s="209" t="str">
        <f>IF(Ringe!$B26&lt;&gt;"",Ringe!C26&amp;" "&amp;Ringe!B26,"")</f>
        <v/>
      </c>
      <c r="H27" s="123" t="str">
        <f>IF(Ringe!$B26&lt;&gt;"",Ringe!D26,"")</f>
        <v/>
      </c>
      <c r="I27" s="123" t="str">
        <f>IF(Ringe!$B26&lt;&gt;"",Ringe!E26,"")</f>
        <v/>
      </c>
      <c r="J27" s="169" t="str">
        <f>IF(Ringe!$B26&lt;&gt;"",Ringe!F26,"")</f>
        <v/>
      </c>
      <c r="K27" s="121">
        <f>Barren!A26</f>
        <v>20</v>
      </c>
      <c r="L27" s="123" t="str">
        <f>IF(Barren!$B26&lt;&gt;"",Barren!C26&amp;" "&amp;Barren!B26,"")</f>
        <v/>
      </c>
      <c r="M27" s="123" t="str">
        <f>IF(Barren!$B26&lt;&gt;"",Barren!D26,"")</f>
        <v/>
      </c>
      <c r="N27" s="123" t="str">
        <f>IF(Barren!$B26&lt;&gt;"",Barren!E26,"")</f>
        <v/>
      </c>
      <c r="O27" s="124" t="str">
        <f>IF(Barren!$B26&lt;&gt;"",Barren!F26,"")</f>
        <v/>
      </c>
    </row>
    <row r="28" spans="1:15" x14ac:dyDescent="0.2">
      <c r="A28" s="159"/>
      <c r="B28" s="160" t="s">
        <v>94</v>
      </c>
      <c r="C28" s="161">
        <f>Boden!$D$35</f>
        <v>0</v>
      </c>
      <c r="D28" s="162">
        <f>Boden!$F$36</f>
        <v>0</v>
      </c>
      <c r="E28" s="163">
        <f>Boden!$F$37+Boden!$F$38</f>
        <v>-0.3</v>
      </c>
      <c r="F28" s="159"/>
      <c r="G28" s="160" t="s">
        <v>94</v>
      </c>
      <c r="H28" s="161">
        <f>Ringe!$D$35</f>
        <v>0</v>
      </c>
      <c r="I28" s="162">
        <f>Ringe!$F$36</f>
        <v>0</v>
      </c>
      <c r="J28" s="163" t="e">
        <f>Ringe!$F$37+Ringe!#REF!</f>
        <v>#REF!</v>
      </c>
      <c r="K28" s="159"/>
      <c r="L28" s="160" t="s">
        <v>94</v>
      </c>
      <c r="M28" s="161">
        <f>Barren!$D$35</f>
        <v>0</v>
      </c>
      <c r="N28" s="162">
        <f>Barren!$F$36</f>
        <v>0</v>
      </c>
      <c r="O28" s="163" t="e">
        <f>Barren!$F$37+Barren!#REF!</f>
        <v>#REF!</v>
      </c>
    </row>
    <row r="29" spans="1:15" ht="15.75" x14ac:dyDescent="0.2">
      <c r="A29" s="143"/>
      <c r="B29" s="144"/>
      <c r="C29" s="494" t="s">
        <v>95</v>
      </c>
      <c r="D29" s="495"/>
      <c r="E29" s="145">
        <f>SUM(E28,D28)</f>
        <v>-0.3</v>
      </c>
      <c r="F29" s="143"/>
      <c r="G29" s="144"/>
      <c r="H29" s="494" t="s">
        <v>95</v>
      </c>
      <c r="I29" s="495"/>
      <c r="J29" s="145" t="e">
        <f>SUM(J28,I28)</f>
        <v>#REF!</v>
      </c>
      <c r="K29" s="143"/>
      <c r="L29" s="144"/>
      <c r="M29" s="494" t="s">
        <v>95</v>
      </c>
      <c r="N29" s="495"/>
      <c r="O29" s="145" t="e">
        <f>SUM(O28,N28)</f>
        <v>#REF!</v>
      </c>
    </row>
    <row r="30" spans="1:15" ht="16.5" thickBot="1" x14ac:dyDescent="0.25">
      <c r="A30" s="134"/>
      <c r="B30" s="146"/>
      <c r="C30" s="496" t="s">
        <v>96</v>
      </c>
      <c r="D30" s="497"/>
      <c r="E30" s="147">
        <f>Boden!$F$41</f>
        <v>0</v>
      </c>
      <c r="F30" s="134"/>
      <c r="G30" s="146"/>
      <c r="H30" s="496" t="s">
        <v>96</v>
      </c>
      <c r="I30" s="497"/>
      <c r="J30" s="147">
        <f>Ringe!$F$40</f>
        <v>0</v>
      </c>
      <c r="K30" s="134"/>
      <c r="L30" s="146"/>
      <c r="M30" s="496" t="s">
        <v>96</v>
      </c>
      <c r="N30" s="497"/>
      <c r="O30" s="147">
        <f>Barren!$F$40</f>
        <v>0</v>
      </c>
    </row>
    <row r="31" spans="1:15" ht="15.75" thickBot="1" x14ac:dyDescent="0.25">
      <c r="A31" s="141"/>
      <c r="B31" s="142"/>
      <c r="C31" s="142"/>
      <c r="D31" s="142"/>
      <c r="E31" s="142"/>
      <c r="H31" s="129"/>
      <c r="I31" s="130"/>
      <c r="J31" s="130"/>
    </row>
    <row r="32" spans="1:15" ht="18" x14ac:dyDescent="0.2">
      <c r="A32" s="131"/>
      <c r="B32" s="132" t="s">
        <v>97</v>
      </c>
      <c r="C32" s="132"/>
      <c r="D32" s="132"/>
      <c r="E32" s="133"/>
      <c r="F32" s="131"/>
      <c r="G32" s="502" t="s">
        <v>91</v>
      </c>
      <c r="H32" s="503"/>
      <c r="I32" s="132"/>
      <c r="J32" s="133"/>
      <c r="K32" s="254"/>
      <c r="L32" s="255" t="s">
        <v>89</v>
      </c>
      <c r="M32" s="255"/>
      <c r="N32" s="255"/>
      <c r="O32" s="256"/>
    </row>
    <row r="33" spans="1:15" ht="15.75" thickBot="1" x14ac:dyDescent="0.25">
      <c r="A33" s="138" t="s">
        <v>31</v>
      </c>
      <c r="B33" s="158" t="s">
        <v>92</v>
      </c>
      <c r="C33" s="139" t="s">
        <v>93</v>
      </c>
      <c r="D33" s="139" t="s">
        <v>57</v>
      </c>
      <c r="E33" s="140" t="s">
        <v>25</v>
      </c>
      <c r="F33" s="138" t="s">
        <v>31</v>
      </c>
      <c r="G33" s="504" t="s">
        <v>92</v>
      </c>
      <c r="H33" s="505"/>
      <c r="I33" s="139" t="s">
        <v>31</v>
      </c>
      <c r="J33" s="140" t="s">
        <v>57</v>
      </c>
      <c r="K33" s="257" t="s">
        <v>31</v>
      </c>
      <c r="L33" s="258" t="s">
        <v>92</v>
      </c>
      <c r="M33" s="259" t="s">
        <v>93</v>
      </c>
      <c r="N33" s="259" t="s">
        <v>57</v>
      </c>
      <c r="O33" s="260" t="s">
        <v>25</v>
      </c>
    </row>
    <row r="34" spans="1:15" x14ac:dyDescent="0.2">
      <c r="A34" s="125">
        <f>Seitpferd!A7</f>
        <v>1</v>
      </c>
      <c r="B34" s="207" t="str">
        <f>IF(Seitpferd!$B7&lt;&gt;"",Seitpferd!C7&amp;" "&amp;Seitpferd!B7,"")</f>
        <v/>
      </c>
      <c r="C34" s="127" t="str">
        <f>IF(Seitpferd!$B7&lt;&gt;"",Seitpferd!D7,"")</f>
        <v/>
      </c>
      <c r="D34" s="127" t="str">
        <f>IF(Seitpferd!$B7&lt;&gt;"",Seitpferd!E7,"")</f>
        <v/>
      </c>
      <c r="E34" s="167" t="str">
        <f>IF(Seitpferd!$B7&lt;&gt;"",Seitpferd!F7,"")</f>
        <v/>
      </c>
      <c r="F34" s="125">
        <f>Sprung!A7</f>
        <v>1</v>
      </c>
      <c r="G34" s="172" t="str">
        <f>IF(Sprung!$B7&lt;&gt;"",Sprung!B7,"")</f>
        <v/>
      </c>
      <c r="H34" s="172"/>
      <c r="I34" s="127" t="str">
        <f>IF(Sprung!$B7&lt;&gt;"",Sprung!C7,"")</f>
        <v/>
      </c>
      <c r="J34" s="173" t="str">
        <f>IF(Sprung!$B7&lt;&gt;"",Sprung!D7,"")</f>
        <v/>
      </c>
      <c r="K34" s="170">
        <f>Reck!A7</f>
        <v>1</v>
      </c>
      <c r="L34" s="207" t="str">
        <f>IF(Reck!$B7&lt;&gt;"",Reck!C7&amp;" "&amp;Reck!B7,"")</f>
        <v/>
      </c>
      <c r="M34" s="127" t="str">
        <f>IF(Reck!$B7&lt;&gt;"",Reck!D7,"")</f>
        <v/>
      </c>
      <c r="N34" s="127" t="str">
        <f>IF(Reck!$B7&lt;&gt;"",Reck!E7,"")</f>
        <v/>
      </c>
      <c r="O34" s="165" t="str">
        <f>IF(Reck!$B7&lt;&gt;"",Reck!F7,"")</f>
        <v/>
      </c>
    </row>
    <row r="35" spans="1:15" ht="15.75" thickBot="1" x14ac:dyDescent="0.25">
      <c r="A35" s="126">
        <f>Seitpferd!A8</f>
        <v>2</v>
      </c>
      <c r="B35" s="208" t="str">
        <f>IF(Seitpferd!$B8&lt;&gt;"",Seitpferd!C8&amp;" "&amp;Seitpferd!B8,"")</f>
        <v/>
      </c>
      <c r="C35" s="164" t="str">
        <f>IF(Seitpferd!$B8&lt;&gt;"",Seitpferd!D8,"")</f>
        <v/>
      </c>
      <c r="D35" s="164" t="str">
        <f>IF(Seitpferd!$B8&lt;&gt;"",Seitpferd!E8,"")</f>
        <v/>
      </c>
      <c r="E35" s="168" t="str">
        <f>IF(Seitpferd!$B8&lt;&gt;"",Seitpferd!F8,"")</f>
        <v/>
      </c>
      <c r="F35" s="121">
        <f>Sprung!A8</f>
        <v>2</v>
      </c>
      <c r="G35" s="122" t="str">
        <f>IF(Sprung!$B8&lt;&gt;"",Sprung!B8,"")</f>
        <v/>
      </c>
      <c r="H35" s="122"/>
      <c r="I35" s="123" t="str">
        <f>IF(Sprung!$B8&lt;&gt;"",Sprung!C8,"")</f>
        <v/>
      </c>
      <c r="J35" s="174" t="str">
        <f>IF(Sprung!$B8&lt;&gt;"",Sprung!D8,"")</f>
        <v/>
      </c>
      <c r="K35" s="171">
        <f>Reck!A8</f>
        <v>2</v>
      </c>
      <c r="L35" s="208" t="str">
        <f>IF(Reck!$B8&lt;&gt;"",Reck!C8&amp;" "&amp;Reck!B8,"")</f>
        <v/>
      </c>
      <c r="M35" s="164" t="str">
        <f>IF(Reck!$B8&lt;&gt;"",Reck!D8,"")</f>
        <v/>
      </c>
      <c r="N35" s="164" t="str">
        <f>IF(Reck!$B8&lt;&gt;"",Reck!E8,"")</f>
        <v/>
      </c>
      <c r="O35" s="166" t="str">
        <f>IF(Reck!$B8&lt;&gt;"",Reck!F8,"")</f>
        <v/>
      </c>
    </row>
    <row r="36" spans="1:15" x14ac:dyDescent="0.2">
      <c r="A36" s="126">
        <f>Seitpferd!A9</f>
        <v>3</v>
      </c>
      <c r="B36" s="208" t="str">
        <f>IF(Seitpferd!$B9&lt;&gt;"",Seitpferd!C9&amp;" "&amp;Seitpferd!B9,"")</f>
        <v/>
      </c>
      <c r="C36" s="164" t="str">
        <f>IF(Seitpferd!$B9&lt;&gt;"",Seitpferd!D9,"")</f>
        <v/>
      </c>
      <c r="D36" s="164" t="str">
        <f>IF(Seitpferd!$B9&lt;&gt;"",Seitpferd!E9,"")</f>
        <v/>
      </c>
      <c r="E36" s="166" t="str">
        <f>IF(Seitpferd!$B9&lt;&gt;"",Seitpferd!F9,"")</f>
        <v/>
      </c>
      <c r="F36" s="269"/>
      <c r="G36" s="270"/>
      <c r="H36" s="270"/>
      <c r="I36" s="270"/>
      <c r="J36" s="270"/>
      <c r="K36" s="126">
        <f>Reck!A9</f>
        <v>3</v>
      </c>
      <c r="L36" s="208" t="str">
        <f>IF(Reck!$B9&lt;&gt;"",Reck!C9&amp;" "&amp;Reck!B9,"")</f>
        <v/>
      </c>
      <c r="M36" s="164" t="str">
        <f>IF(Reck!$B9&lt;&gt;"",Reck!D9,"")</f>
        <v/>
      </c>
      <c r="N36" s="164" t="str">
        <f>IF(Reck!$B9&lt;&gt;"",Reck!E9,"")</f>
        <v/>
      </c>
      <c r="O36" s="166" t="str">
        <f>IF(Reck!$B9&lt;&gt;"",Reck!F9,"")</f>
        <v/>
      </c>
    </row>
    <row r="37" spans="1:15" x14ac:dyDescent="0.2">
      <c r="A37" s="126">
        <f>Seitpferd!A10</f>
        <v>4</v>
      </c>
      <c r="B37" s="208" t="str">
        <f>IF(Seitpferd!$B10&lt;&gt;"",Seitpferd!C10&amp;" "&amp;Seitpferd!B10,"")</f>
        <v/>
      </c>
      <c r="C37" s="164" t="str">
        <f>IF(Seitpferd!$B10&lt;&gt;"",Seitpferd!D10,"")</f>
        <v/>
      </c>
      <c r="D37" s="164" t="str">
        <f>IF(Seitpferd!$B10&lt;&gt;"",Seitpferd!E10,"")</f>
        <v/>
      </c>
      <c r="E37" s="166" t="str">
        <f>IF(Seitpferd!$B10&lt;&gt;"",Seitpferd!F10,"")</f>
        <v/>
      </c>
      <c r="F37" s="269"/>
      <c r="G37" s="270"/>
      <c r="H37" s="270"/>
      <c r="I37" s="270"/>
      <c r="J37" s="270"/>
      <c r="K37" s="126">
        <f>Reck!A10</f>
        <v>4</v>
      </c>
      <c r="L37" s="208" t="str">
        <f>IF(Reck!$B10&lt;&gt;"",Reck!C10&amp;" "&amp;Reck!B10,"")</f>
        <v/>
      </c>
      <c r="M37" s="164" t="str">
        <f>IF(Reck!$B10&lt;&gt;"",Reck!D10,"")</f>
        <v/>
      </c>
      <c r="N37" s="164" t="str">
        <f>IF(Reck!$B10&lt;&gt;"",Reck!E10,"")</f>
        <v/>
      </c>
      <c r="O37" s="166" t="str">
        <f>IF(Reck!$B10&lt;&gt;"",Reck!F10,"")</f>
        <v/>
      </c>
    </row>
    <row r="38" spans="1:15" x14ac:dyDescent="0.2">
      <c r="A38" s="126">
        <f>Seitpferd!A11</f>
        <v>5</v>
      </c>
      <c r="B38" s="208" t="str">
        <f>IF(Seitpferd!$B11&lt;&gt;"",Seitpferd!C11&amp;" "&amp;Seitpferd!B11,"")</f>
        <v/>
      </c>
      <c r="C38" s="164" t="str">
        <f>IF(Seitpferd!$B11&lt;&gt;"",Seitpferd!D11,"")</f>
        <v/>
      </c>
      <c r="D38" s="164" t="str">
        <f>IF(Seitpferd!$B11&lt;&gt;"",Seitpferd!E11,"")</f>
        <v/>
      </c>
      <c r="E38" s="166" t="str">
        <f>IF(Seitpferd!$B11&lt;&gt;"",Seitpferd!F11,"")</f>
        <v/>
      </c>
      <c r="F38" s="269"/>
      <c r="G38" s="270"/>
      <c r="H38" s="270"/>
      <c r="I38" s="270"/>
      <c r="J38" s="270"/>
      <c r="K38" s="126">
        <f>Reck!A11</f>
        <v>5</v>
      </c>
      <c r="L38" s="208" t="str">
        <f>IF(Reck!$B11&lt;&gt;"",Reck!C11&amp;" "&amp;Reck!B11,"")</f>
        <v/>
      </c>
      <c r="M38" s="164" t="str">
        <f>IF(Reck!$B11&lt;&gt;"",Reck!D11,"")</f>
        <v/>
      </c>
      <c r="N38" s="164" t="str">
        <f>IF(Reck!$B11&lt;&gt;"",Reck!E11,"")</f>
        <v/>
      </c>
      <c r="O38" s="166" t="str">
        <f>IF(Reck!$B11&lt;&gt;"",Reck!F11,"")</f>
        <v/>
      </c>
    </row>
    <row r="39" spans="1:15" x14ac:dyDescent="0.2">
      <c r="A39" s="126">
        <f>Seitpferd!A12</f>
        <v>6</v>
      </c>
      <c r="B39" s="208" t="str">
        <f>IF(Seitpferd!$B12&lt;&gt;"",Seitpferd!C12&amp;" "&amp;Seitpferd!B12,"")</f>
        <v/>
      </c>
      <c r="C39" s="164" t="str">
        <f>IF(Seitpferd!$B12&lt;&gt;"",Seitpferd!D12,"")</f>
        <v/>
      </c>
      <c r="D39" s="164" t="str">
        <f>IF(Seitpferd!$B12&lt;&gt;"",Seitpferd!E12,"")</f>
        <v/>
      </c>
      <c r="E39" s="166" t="str">
        <f>IF(Seitpferd!$B12&lt;&gt;"",Seitpferd!F12,"")</f>
        <v/>
      </c>
      <c r="F39" s="269"/>
      <c r="G39" s="270"/>
      <c r="H39" s="270"/>
      <c r="I39" s="270"/>
      <c r="J39" s="270"/>
      <c r="K39" s="126">
        <f>Reck!A12</f>
        <v>6</v>
      </c>
      <c r="L39" s="208" t="str">
        <f>IF(Reck!$B12&lt;&gt;"",Reck!C12&amp;" "&amp;Reck!B12,"")</f>
        <v/>
      </c>
      <c r="M39" s="164" t="str">
        <f>IF(Reck!$B12&lt;&gt;"",Reck!D12,"")</f>
        <v/>
      </c>
      <c r="N39" s="164" t="str">
        <f>IF(Reck!$B12&lt;&gt;"",Reck!E12,"")</f>
        <v/>
      </c>
      <c r="O39" s="166" t="str">
        <f>IF(Reck!$B12&lt;&gt;"",Reck!F12,"")</f>
        <v/>
      </c>
    </row>
    <row r="40" spans="1:15" x14ac:dyDescent="0.2">
      <c r="A40" s="126">
        <f>Seitpferd!A13</f>
        <v>7</v>
      </c>
      <c r="B40" s="208" t="str">
        <f>IF(Seitpferd!$B13&lt;&gt;"",Seitpferd!C13&amp;" "&amp;Seitpferd!B13,"")</f>
        <v/>
      </c>
      <c r="C40" s="164" t="str">
        <f>IF(Seitpferd!$B13&lt;&gt;"",Seitpferd!D13,"")</f>
        <v/>
      </c>
      <c r="D40" s="164" t="str">
        <f>IF(Seitpferd!$B13&lt;&gt;"",Seitpferd!E13,"")</f>
        <v/>
      </c>
      <c r="E40" s="166" t="str">
        <f>IF(Seitpferd!$B13&lt;&gt;"",Seitpferd!F13,"")</f>
        <v/>
      </c>
      <c r="F40" s="269"/>
      <c r="G40" s="270"/>
      <c r="H40" s="270"/>
      <c r="I40" s="270"/>
      <c r="J40" s="270"/>
      <c r="K40" s="126">
        <f>Reck!A13</f>
        <v>7</v>
      </c>
      <c r="L40" s="208" t="str">
        <f>IF(Reck!$B13&lt;&gt;"",Reck!C13&amp;" "&amp;Reck!B13,"")</f>
        <v/>
      </c>
      <c r="M40" s="164" t="str">
        <f>IF(Reck!$B13&lt;&gt;"",Reck!D13,"")</f>
        <v/>
      </c>
      <c r="N40" s="164" t="str">
        <f>IF(Reck!$B13&lt;&gt;"",Reck!E13,"")</f>
        <v/>
      </c>
      <c r="O40" s="166" t="str">
        <f>IF(Reck!$B13&lt;&gt;"",Reck!F13,"")</f>
        <v/>
      </c>
    </row>
    <row r="41" spans="1:15" x14ac:dyDescent="0.2">
      <c r="A41" s="126">
        <f>Seitpferd!A14</f>
        <v>8</v>
      </c>
      <c r="B41" s="208" t="str">
        <f>IF(Seitpferd!$B14&lt;&gt;"",Seitpferd!C14&amp;" "&amp;Seitpferd!B14,"")</f>
        <v/>
      </c>
      <c r="C41" s="164" t="str">
        <f>IF(Seitpferd!$B14&lt;&gt;"",Seitpferd!D14,"")</f>
        <v/>
      </c>
      <c r="D41" s="164" t="str">
        <f>IF(Seitpferd!$B14&lt;&gt;"",Seitpferd!E14,"")</f>
        <v/>
      </c>
      <c r="E41" s="166" t="str">
        <f>IF(Seitpferd!$B14&lt;&gt;"",Seitpferd!F14,"")</f>
        <v/>
      </c>
      <c r="F41" s="269"/>
      <c r="G41" s="270"/>
      <c r="H41" s="270"/>
      <c r="I41" s="270"/>
      <c r="J41" s="270"/>
      <c r="K41" s="126">
        <f>Reck!A14</f>
        <v>8</v>
      </c>
      <c r="L41" s="208" t="str">
        <f>IF(Reck!$B14&lt;&gt;"",Reck!C14&amp;" "&amp;Reck!B14,"")</f>
        <v/>
      </c>
      <c r="M41" s="164" t="str">
        <f>IF(Reck!$B14&lt;&gt;"",Reck!D14,"")</f>
        <v/>
      </c>
      <c r="N41" s="164" t="str">
        <f>IF(Reck!$B14&lt;&gt;"",Reck!E14,"")</f>
        <v/>
      </c>
      <c r="O41" s="166" t="str">
        <f>IF(Reck!$B14&lt;&gt;"",Reck!F14,"")</f>
        <v/>
      </c>
    </row>
    <row r="42" spans="1:15" x14ac:dyDescent="0.2">
      <c r="A42" s="126">
        <f>Seitpferd!A15</f>
        <v>9</v>
      </c>
      <c r="B42" s="208" t="str">
        <f>IF(Seitpferd!$B15&lt;&gt;"",Seitpferd!C15&amp;" "&amp;Seitpferd!B15,"")</f>
        <v/>
      </c>
      <c r="C42" s="164" t="str">
        <f>IF(Seitpferd!$B15&lt;&gt;"",Seitpferd!D15,"")</f>
        <v/>
      </c>
      <c r="D42" s="164" t="str">
        <f>IF(Seitpferd!$B15&lt;&gt;"",Seitpferd!E15,"")</f>
        <v/>
      </c>
      <c r="E42" s="166" t="str">
        <f>IF(Seitpferd!$B15&lt;&gt;"",Seitpferd!F15,"")</f>
        <v/>
      </c>
      <c r="F42" s="269"/>
      <c r="G42" s="270"/>
      <c r="H42" s="270"/>
      <c r="I42" s="270"/>
      <c r="J42" s="270"/>
      <c r="K42" s="126">
        <f>Reck!A15</f>
        <v>9</v>
      </c>
      <c r="L42" s="208" t="str">
        <f>IF(Reck!$B15&lt;&gt;"",Reck!C15&amp;" "&amp;Reck!B15,"")</f>
        <v/>
      </c>
      <c r="M42" s="164" t="str">
        <f>IF(Reck!$B15&lt;&gt;"",Reck!D15,"")</f>
        <v/>
      </c>
      <c r="N42" s="164" t="str">
        <f>IF(Reck!$B15&lt;&gt;"",Reck!E15,"")</f>
        <v/>
      </c>
      <c r="O42" s="166" t="str">
        <f>IF(Reck!$B15&lt;&gt;"",Reck!F15,"")</f>
        <v/>
      </c>
    </row>
    <row r="43" spans="1:15" x14ac:dyDescent="0.2">
      <c r="A43" s="126">
        <f>Seitpferd!A16</f>
        <v>10</v>
      </c>
      <c r="B43" s="208" t="str">
        <f>IF(Seitpferd!$B16&lt;&gt;"",Seitpferd!C16&amp;" "&amp;Seitpferd!B16,"")</f>
        <v/>
      </c>
      <c r="C43" s="164" t="str">
        <f>IF(Seitpferd!$B16&lt;&gt;"",Seitpferd!D16,"")</f>
        <v/>
      </c>
      <c r="D43" s="164" t="str">
        <f>IF(Seitpferd!$B16&lt;&gt;"",Seitpferd!E16,"")</f>
        <v/>
      </c>
      <c r="E43" s="166" t="str">
        <f>IF(Seitpferd!$B16&lt;&gt;"",Seitpferd!F16,"")</f>
        <v/>
      </c>
      <c r="F43" s="269"/>
      <c r="G43" s="270"/>
      <c r="H43" s="270"/>
      <c r="I43" s="270"/>
      <c r="J43" s="270"/>
      <c r="K43" s="126">
        <f>Reck!A16</f>
        <v>10</v>
      </c>
      <c r="L43" s="208" t="str">
        <f>IF(Reck!$B16&lt;&gt;"",Reck!C16&amp;" "&amp;Reck!B16,"")</f>
        <v/>
      </c>
      <c r="M43" s="164" t="str">
        <f>IF(Reck!$B16&lt;&gt;"",Reck!D16,"")</f>
        <v/>
      </c>
      <c r="N43" s="164" t="str">
        <f>IF(Reck!$B16&lt;&gt;"",Reck!E16,"")</f>
        <v/>
      </c>
      <c r="O43" s="166" t="str">
        <f>IF(Reck!$B16&lt;&gt;"",Reck!F16,"")</f>
        <v/>
      </c>
    </row>
    <row r="44" spans="1:15" x14ac:dyDescent="0.2">
      <c r="A44" s="126">
        <f>Seitpferd!A17</f>
        <v>11</v>
      </c>
      <c r="B44" s="208" t="str">
        <f>IF(Seitpferd!$B17&lt;&gt;"",Seitpferd!C17&amp;" "&amp;Seitpferd!B17,"")</f>
        <v/>
      </c>
      <c r="C44" s="164" t="str">
        <f>IF(Seitpferd!$B17&lt;&gt;"",Seitpferd!D17,"")</f>
        <v/>
      </c>
      <c r="D44" s="164" t="str">
        <f>IF(Seitpferd!$B17&lt;&gt;"",Seitpferd!E17,"")</f>
        <v/>
      </c>
      <c r="E44" s="166" t="str">
        <f>IF(Seitpferd!$B17&lt;&gt;"",Seitpferd!F17,"")</f>
        <v/>
      </c>
      <c r="F44" s="269"/>
      <c r="G44" s="270"/>
      <c r="H44" s="270"/>
      <c r="I44" s="270"/>
      <c r="J44" s="270"/>
      <c r="K44" s="126">
        <f>Reck!A17</f>
        <v>11</v>
      </c>
      <c r="L44" s="208" t="str">
        <f>IF(Reck!$B17&lt;&gt;"",Reck!C17&amp;" "&amp;Reck!B17,"")</f>
        <v/>
      </c>
      <c r="M44" s="164" t="str">
        <f>IF(Reck!$B17&lt;&gt;"",Reck!D17,"")</f>
        <v/>
      </c>
      <c r="N44" s="164" t="str">
        <f>IF(Reck!$B17&lt;&gt;"",Reck!E17,"")</f>
        <v/>
      </c>
      <c r="O44" s="166" t="str">
        <f>IF(Reck!$B17&lt;&gt;"",Reck!F17,"")</f>
        <v/>
      </c>
    </row>
    <row r="45" spans="1:15" ht="18" x14ac:dyDescent="0.2">
      <c r="A45" s="126">
        <f>Seitpferd!A18</f>
        <v>12</v>
      </c>
      <c r="B45" s="208" t="str">
        <f>IF(Seitpferd!$B18&lt;&gt;"",Seitpferd!C18&amp;" "&amp;Seitpferd!B18,"")</f>
        <v/>
      </c>
      <c r="C45" s="164" t="str">
        <f>IF(Seitpferd!$B18&lt;&gt;"",Seitpferd!D18,"")</f>
        <v/>
      </c>
      <c r="D45" s="164" t="str">
        <f>IF(Seitpferd!$B18&lt;&gt;"",Seitpferd!E18,"")</f>
        <v/>
      </c>
      <c r="E45" s="166" t="str">
        <f>IF(Seitpferd!$B18&lt;&gt;"",Seitpferd!F18,"")</f>
        <v/>
      </c>
      <c r="F45" s="271"/>
      <c r="G45" s="271"/>
      <c r="H45" s="271"/>
      <c r="I45" s="271"/>
      <c r="J45" s="271"/>
      <c r="K45" s="126">
        <f>Reck!A18</f>
        <v>12</v>
      </c>
      <c r="L45" s="208" t="str">
        <f>IF(Reck!$B18&lt;&gt;"",Reck!C18&amp;" "&amp;Reck!B18,"")</f>
        <v/>
      </c>
      <c r="M45" s="164" t="str">
        <f>IF(Reck!$B18&lt;&gt;"",Reck!D18,"")</f>
        <v/>
      </c>
      <c r="N45" s="164" t="str">
        <f>IF(Reck!$B18&lt;&gt;"",Reck!E18,"")</f>
        <v/>
      </c>
      <c r="O45" s="166" t="str">
        <f>IF(Reck!$B18&lt;&gt;"",Reck!F18,"")</f>
        <v/>
      </c>
    </row>
    <row r="46" spans="1:15" x14ac:dyDescent="0.2">
      <c r="A46" s="126">
        <f>Seitpferd!A19</f>
        <v>13</v>
      </c>
      <c r="B46" s="208" t="str">
        <f>IF(Seitpferd!$B19&lt;&gt;"",Seitpferd!C19&amp;" "&amp;Seitpferd!B19,"")</f>
        <v/>
      </c>
      <c r="C46" s="164" t="str">
        <f>IF(Seitpferd!$B19&lt;&gt;"",Seitpferd!D19,"")</f>
        <v/>
      </c>
      <c r="D46" s="164" t="str">
        <f>IF(Seitpferd!$B19&lt;&gt;"",Seitpferd!E19,"")</f>
        <v/>
      </c>
      <c r="E46" s="166" t="str">
        <f>IF(Seitpferd!$B19&lt;&gt;"",Seitpferd!F19,"")</f>
        <v/>
      </c>
      <c r="F46" s="269"/>
      <c r="G46" s="270"/>
      <c r="H46" s="269"/>
      <c r="I46" s="269"/>
      <c r="J46" s="269"/>
      <c r="K46" s="126">
        <f>Reck!A19</f>
        <v>13</v>
      </c>
      <c r="L46" s="208" t="str">
        <f>IF(Reck!$B19&lt;&gt;"",Reck!C19&amp;" "&amp;Reck!B19,"")</f>
        <v/>
      </c>
      <c r="M46" s="164" t="str">
        <f>IF(Reck!$B19&lt;&gt;"",Reck!D19,"")</f>
        <v/>
      </c>
      <c r="N46" s="164" t="str">
        <f>IF(Reck!$B19&lt;&gt;"",Reck!E19,"")</f>
        <v/>
      </c>
      <c r="O46" s="166" t="str">
        <f>IF(Reck!$B19&lt;&gt;"",Reck!F19,"")</f>
        <v/>
      </c>
    </row>
    <row r="47" spans="1:15" x14ac:dyDescent="0.2">
      <c r="A47" s="126">
        <f>Seitpferd!A20</f>
        <v>14</v>
      </c>
      <c r="B47" s="208" t="str">
        <f>IF(Seitpferd!$B20&lt;&gt;"",Seitpferd!C20&amp;" "&amp;Seitpferd!B20,"")</f>
        <v/>
      </c>
      <c r="C47" s="164" t="str">
        <f>IF(Seitpferd!$B20&lt;&gt;"",Seitpferd!D20,"")</f>
        <v/>
      </c>
      <c r="D47" s="164" t="str">
        <f>IF(Seitpferd!$B20&lt;&gt;"",Seitpferd!E20,"")</f>
        <v/>
      </c>
      <c r="E47" s="166" t="str">
        <f>IF(Seitpferd!$B20&lt;&gt;"",Seitpferd!F20,"")</f>
        <v/>
      </c>
      <c r="F47" s="269"/>
      <c r="G47" s="270"/>
      <c r="H47" s="269"/>
      <c r="I47" s="272"/>
      <c r="J47" s="272"/>
      <c r="K47" s="126">
        <f>Reck!A20</f>
        <v>14</v>
      </c>
      <c r="L47" s="208" t="str">
        <f>IF(Reck!$B20&lt;&gt;"",Reck!C20&amp;" "&amp;Reck!B20,"")</f>
        <v/>
      </c>
      <c r="M47" s="164" t="str">
        <f>IF(Reck!$B20&lt;&gt;"",Reck!D20,"")</f>
        <v/>
      </c>
      <c r="N47" s="164" t="str">
        <f>IF(Reck!$B20&lt;&gt;"",Reck!E20,"")</f>
        <v/>
      </c>
      <c r="O47" s="166" t="str">
        <f>IF(Reck!$B20&lt;&gt;"",Reck!F20,"")</f>
        <v/>
      </c>
    </row>
    <row r="48" spans="1:15" x14ac:dyDescent="0.2">
      <c r="A48" s="126">
        <f>Seitpferd!A21</f>
        <v>15</v>
      </c>
      <c r="B48" s="208" t="str">
        <f>IF(Seitpferd!$B21&lt;&gt;"",Seitpferd!C21&amp;" "&amp;Seitpferd!B21,"")</f>
        <v/>
      </c>
      <c r="C48" s="164" t="str">
        <f>IF(Seitpferd!$B21&lt;&gt;"",Seitpferd!D21,"")</f>
        <v/>
      </c>
      <c r="D48" s="164" t="str">
        <f>IF(Seitpferd!$B21&lt;&gt;"",Seitpferd!E21,"")</f>
        <v/>
      </c>
      <c r="E48" s="166" t="str">
        <f>IF(Seitpferd!$B21&lt;&gt;"",Seitpferd!F21,"")</f>
        <v/>
      </c>
      <c r="F48" s="269"/>
      <c r="G48" s="270"/>
      <c r="H48" s="269"/>
      <c r="I48" s="272"/>
      <c r="J48" s="272"/>
      <c r="K48" s="126">
        <f>Reck!A21</f>
        <v>15</v>
      </c>
      <c r="L48" s="208" t="str">
        <f>IF(Reck!$B21&lt;&gt;"",Reck!C21&amp;" "&amp;Reck!B21,"")</f>
        <v/>
      </c>
      <c r="M48" s="164" t="str">
        <f>IF(Reck!$B21&lt;&gt;"",Reck!D21,"")</f>
        <v/>
      </c>
      <c r="N48" s="164" t="str">
        <f>IF(Reck!$B21&lt;&gt;"",Reck!E21,"")</f>
        <v/>
      </c>
      <c r="O48" s="166" t="str">
        <f>IF(Reck!$B21&lt;&gt;"",Reck!F21,"")</f>
        <v/>
      </c>
    </row>
    <row r="49" spans="1:15" x14ac:dyDescent="0.2">
      <c r="A49" s="126">
        <f>Seitpferd!A22</f>
        <v>16</v>
      </c>
      <c r="B49" s="208" t="str">
        <f>IF(Seitpferd!$B22&lt;&gt;"",Seitpferd!C22&amp;" "&amp;Seitpferd!B22,"")</f>
        <v/>
      </c>
      <c r="C49" s="164" t="str">
        <f>IF(Seitpferd!$B22&lt;&gt;"",Seitpferd!D22,"")</f>
        <v/>
      </c>
      <c r="D49" s="164" t="str">
        <f>IF(Seitpferd!$B22&lt;&gt;"",Seitpferd!E22,"")</f>
        <v/>
      </c>
      <c r="E49" s="166" t="str">
        <f>IF(Seitpferd!$B22&lt;&gt;"",Seitpferd!F22,"")</f>
        <v/>
      </c>
      <c r="F49" s="269"/>
      <c r="G49" s="270"/>
      <c r="H49" s="269"/>
      <c r="I49" s="272"/>
      <c r="J49" s="272"/>
      <c r="K49" s="126">
        <f>Reck!A22</f>
        <v>16</v>
      </c>
      <c r="L49" s="208" t="str">
        <f>IF(Reck!$B22&lt;&gt;"",Reck!C22&amp;" "&amp;Reck!B22,"")</f>
        <v/>
      </c>
      <c r="M49" s="164" t="str">
        <f>IF(Reck!$B22&lt;&gt;"",Reck!D22,"")</f>
        <v/>
      </c>
      <c r="N49" s="164" t="str">
        <f>IF(Reck!$B22&lt;&gt;"",Reck!E22,"")</f>
        <v/>
      </c>
      <c r="O49" s="166" t="str">
        <f>IF(Reck!$B22&lt;&gt;"",Reck!F22,"")</f>
        <v/>
      </c>
    </row>
    <row r="50" spans="1:15" x14ac:dyDescent="0.2">
      <c r="A50" s="126">
        <f>Seitpferd!A23</f>
        <v>17</v>
      </c>
      <c r="B50" s="208" t="str">
        <f>IF(Seitpferd!$B23&lt;&gt;"",Seitpferd!C23&amp;" "&amp;Seitpferd!B23,"")</f>
        <v/>
      </c>
      <c r="C50" s="164" t="str">
        <f>IF(Seitpferd!$B23&lt;&gt;"",Seitpferd!D23,"")</f>
        <v/>
      </c>
      <c r="D50" s="164" t="str">
        <f>IF(Seitpferd!$B23&lt;&gt;"",Seitpferd!E23,"")</f>
        <v/>
      </c>
      <c r="E50" s="166" t="str">
        <f>IF(Seitpferd!$B23&lt;&gt;"",Seitpferd!F23,"")</f>
        <v/>
      </c>
      <c r="F50" s="269"/>
      <c r="G50" s="270"/>
      <c r="H50" s="269"/>
      <c r="I50" s="272"/>
      <c r="J50" s="272"/>
      <c r="K50" s="126">
        <f>Reck!A23</f>
        <v>17</v>
      </c>
      <c r="L50" s="208" t="str">
        <f>IF(Reck!$B23&lt;&gt;"",Reck!C23&amp;" "&amp;Reck!B23,"")</f>
        <v/>
      </c>
      <c r="M50" s="164" t="str">
        <f>IF(Reck!$B23&lt;&gt;"",Reck!D23,"")</f>
        <v/>
      </c>
      <c r="N50" s="164" t="str">
        <f>IF(Reck!$B23&lt;&gt;"",Reck!E23,"")</f>
        <v/>
      </c>
      <c r="O50" s="166" t="str">
        <f>IF(Reck!$B23&lt;&gt;"",Reck!F23,"")</f>
        <v/>
      </c>
    </row>
    <row r="51" spans="1:15" x14ac:dyDescent="0.2">
      <c r="A51" s="126">
        <f>Seitpferd!A24</f>
        <v>18</v>
      </c>
      <c r="B51" s="208" t="str">
        <f>IF(Seitpferd!$B24&lt;&gt;"",Seitpferd!C24&amp;" "&amp;Seitpferd!B24,"")</f>
        <v/>
      </c>
      <c r="C51" s="164" t="str">
        <f>IF(Seitpferd!$B24&lt;&gt;"",Seitpferd!D24,"")</f>
        <v/>
      </c>
      <c r="D51" s="164" t="str">
        <f>IF(Seitpferd!$B24&lt;&gt;"",Seitpferd!E24,"")</f>
        <v/>
      </c>
      <c r="E51" s="166" t="str">
        <f>IF(Seitpferd!$B24&lt;&gt;"",Seitpferd!F24,"")</f>
        <v/>
      </c>
      <c r="F51" s="269"/>
      <c r="G51" s="270"/>
      <c r="H51" s="269"/>
      <c r="I51" s="272"/>
      <c r="J51" s="272"/>
      <c r="K51" s="126">
        <f>Reck!A24</f>
        <v>18</v>
      </c>
      <c r="L51" s="208" t="str">
        <f>IF(Reck!$B24&lt;&gt;"",Reck!C24&amp;" "&amp;Reck!B24,"")</f>
        <v/>
      </c>
      <c r="M51" s="164" t="str">
        <f>IF(Reck!$B24&lt;&gt;"",Reck!D24,"")</f>
        <v/>
      </c>
      <c r="N51" s="164" t="str">
        <f>IF(Reck!$B24&lt;&gt;"",Reck!E24,"")</f>
        <v/>
      </c>
      <c r="O51" s="166" t="str">
        <f>IF(Reck!$B24&lt;&gt;"",Reck!F24,"")</f>
        <v/>
      </c>
    </row>
    <row r="52" spans="1:15" x14ac:dyDescent="0.2">
      <c r="A52" s="126">
        <f>Seitpferd!A25</f>
        <v>19</v>
      </c>
      <c r="B52" s="208" t="str">
        <f>IF(Seitpferd!$B25&lt;&gt;"",Seitpferd!C25&amp;" "&amp;Seitpferd!B25,"")</f>
        <v/>
      </c>
      <c r="C52" s="164" t="str">
        <f>IF(Seitpferd!$B25&lt;&gt;"",Seitpferd!D25,"")</f>
        <v/>
      </c>
      <c r="D52" s="164" t="str">
        <f>IF(Seitpferd!$B25&lt;&gt;"",Seitpferd!E25,"")</f>
        <v/>
      </c>
      <c r="E52" s="166" t="str">
        <f>IF(Seitpferd!$B25&lt;&gt;"",Seitpferd!F25,"")</f>
        <v/>
      </c>
      <c r="F52" s="269"/>
      <c r="G52" s="270"/>
      <c r="H52" s="269"/>
      <c r="I52" s="272"/>
      <c r="J52" s="272"/>
      <c r="K52" s="126">
        <f>Reck!A25</f>
        <v>19</v>
      </c>
      <c r="L52" s="208" t="str">
        <f>IF(Reck!$B25&lt;&gt;"",Reck!C25&amp;" "&amp;Reck!B25,"")</f>
        <v/>
      </c>
      <c r="M52" s="164" t="str">
        <f>IF(Reck!$B25&lt;&gt;"",Reck!D25,"")</f>
        <v/>
      </c>
      <c r="N52" s="164" t="str">
        <f>IF(Reck!$B25&lt;&gt;"",Reck!E25,"")</f>
        <v/>
      </c>
      <c r="O52" s="166" t="str">
        <f>IF(Reck!$B25&lt;&gt;"",Reck!F25,"")</f>
        <v/>
      </c>
    </row>
    <row r="53" spans="1:15" ht="15.75" thickBot="1" x14ac:dyDescent="0.25">
      <c r="A53" s="121">
        <f>Seitpferd!A26</f>
        <v>20</v>
      </c>
      <c r="B53" s="209" t="str">
        <f>IF(Seitpferd!$B26&lt;&gt;"",Seitpferd!C26&amp;" "&amp;Seitpferd!B26,"")</f>
        <v/>
      </c>
      <c r="C53" s="123" t="str">
        <f>IF(Seitpferd!$B26&lt;&gt;"",Seitpferd!D26,"")</f>
        <v/>
      </c>
      <c r="D53" s="123" t="str">
        <f>IF(Seitpferd!$B26&lt;&gt;"",Seitpferd!E26,"")</f>
        <v/>
      </c>
      <c r="E53" s="124" t="str">
        <f>IF(Seitpferd!$B26&lt;&gt;"",Seitpferd!F26,"")</f>
        <v/>
      </c>
      <c r="F53" s="269"/>
      <c r="G53" s="270"/>
      <c r="H53" s="269"/>
      <c r="I53" s="272"/>
      <c r="J53" s="272"/>
      <c r="K53" s="121">
        <f>Reck!A26</f>
        <v>20</v>
      </c>
      <c r="L53" s="209" t="str">
        <f>IF(Reck!$B26&lt;&gt;"",Reck!C26&amp;" "&amp;Reck!B26,"")</f>
        <v/>
      </c>
      <c r="M53" s="123" t="str">
        <f>IF(Reck!$B26&lt;&gt;"",Reck!D26,"")</f>
        <v/>
      </c>
      <c r="N53" s="123" t="str">
        <f>IF(Reck!$B26&lt;&gt;"",Reck!E26,"")</f>
        <v/>
      </c>
      <c r="O53" s="124" t="str">
        <f>IF(Reck!$B26&lt;&gt;"",Reck!F26,"")</f>
        <v/>
      </c>
    </row>
    <row r="54" spans="1:15" x14ac:dyDescent="0.2">
      <c r="A54" s="159"/>
      <c r="B54" s="160" t="s">
        <v>94</v>
      </c>
      <c r="C54" s="161">
        <f>Seitpferd!$D$35</f>
        <v>0</v>
      </c>
      <c r="D54" s="162">
        <f>Seitpferd!$F$36</f>
        <v>0</v>
      </c>
      <c r="E54" s="163" t="e">
        <f>Seitpferd!$F$37+Seitpferd!#REF!</f>
        <v>#REF!</v>
      </c>
      <c r="F54" s="273"/>
      <c r="G54" s="270"/>
      <c r="H54" s="269"/>
      <c r="I54" s="272"/>
      <c r="J54" s="274"/>
      <c r="K54" s="248"/>
      <c r="L54" s="249" t="s">
        <v>94</v>
      </c>
      <c r="M54" s="243">
        <f>Reck!$D$35</f>
        <v>0</v>
      </c>
      <c r="N54" s="244">
        <f>Reck!$F$36</f>
        <v>0</v>
      </c>
      <c r="O54" s="245" t="e">
        <f>Reck!$F$37+Reck!#REF!</f>
        <v>#REF!</v>
      </c>
    </row>
    <row r="55" spans="1:15" ht="15.75" x14ac:dyDescent="0.2">
      <c r="A55" s="143"/>
      <c r="B55" s="144"/>
      <c r="C55" s="494" t="s">
        <v>95</v>
      </c>
      <c r="D55" s="495"/>
      <c r="E55" s="145" t="e">
        <f>SUM(E54,D54)</f>
        <v>#REF!</v>
      </c>
      <c r="F55" s="273"/>
      <c r="G55" s="270"/>
      <c r="H55" s="269"/>
      <c r="I55" s="272"/>
      <c r="J55" s="274"/>
      <c r="K55" s="250"/>
      <c r="L55" s="251"/>
      <c r="M55" s="498" t="s">
        <v>95</v>
      </c>
      <c r="N55" s="499"/>
      <c r="O55" s="246" t="e">
        <f>SUM(O54,N54)</f>
        <v>#REF!</v>
      </c>
    </row>
    <row r="56" spans="1:15" ht="16.5" thickBot="1" x14ac:dyDescent="0.25">
      <c r="A56" s="134"/>
      <c r="B56" s="146"/>
      <c r="C56" s="496" t="s">
        <v>96</v>
      </c>
      <c r="D56" s="497"/>
      <c r="E56" s="147">
        <f>Seitpferd!$F$40</f>
        <v>0</v>
      </c>
      <c r="F56" s="275"/>
      <c r="G56" s="276"/>
      <c r="H56" s="277"/>
      <c r="I56" s="278"/>
      <c r="J56" s="279"/>
      <c r="K56" s="252"/>
      <c r="L56" s="253"/>
      <c r="M56" s="500" t="s">
        <v>96</v>
      </c>
      <c r="N56" s="501"/>
      <c r="O56" s="247">
        <f>Reck!$F$40</f>
        <v>0</v>
      </c>
    </row>
  </sheetData>
  <sheetProtection sheet="1" objects="1" scenarios="1" selectLockedCells="1" selectUnlockedCells="1"/>
  <mergeCells count="15">
    <mergeCell ref="C56:D56"/>
    <mergeCell ref="H29:I29"/>
    <mergeCell ref="H30:I30"/>
    <mergeCell ref="M55:N55"/>
    <mergeCell ref="M56:N56"/>
    <mergeCell ref="M30:N30"/>
    <mergeCell ref="G32:H32"/>
    <mergeCell ref="G33:H33"/>
    <mergeCell ref="C55:D55"/>
    <mergeCell ref="C30:D30"/>
    <mergeCell ref="M3:O3"/>
    <mergeCell ref="M29:N29"/>
    <mergeCell ref="C3:E3"/>
    <mergeCell ref="H3:J3"/>
    <mergeCell ref="C29:D29"/>
  </mergeCells>
  <phoneticPr fontId="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4" fitToWidth="3" orientation="portrait" r:id="rId1"/>
  <headerFooter alignWithMargins="0"/>
  <colBreaks count="2" manualBreakCount="2">
    <brk id="5" max="55" man="1"/>
    <brk id="10" max="5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EV242"/>
  <sheetViews>
    <sheetView topLeftCell="BW1" zoomScale="115" zoomScaleNormal="115" workbookViewId="0">
      <pane ySplit="1" topLeftCell="A23" activePane="bottomLeft" state="frozen"/>
      <selection pane="bottomLeft" activeCell="BY28" sqref="BY28"/>
    </sheetView>
  </sheetViews>
  <sheetFormatPr baseColWidth="10" defaultRowHeight="12.75" x14ac:dyDescent="0.2"/>
  <cols>
    <col min="1" max="1" width="76.28515625" bestFit="1" customWidth="1"/>
    <col min="2" max="2" width="7.7109375" style="198" customWidth="1"/>
    <col min="3" max="26" width="5.7109375" customWidth="1"/>
    <col min="28" max="28" width="78.5703125" bestFit="1" customWidth="1"/>
    <col min="29" max="29" width="10.85546875" customWidth="1"/>
    <col min="30" max="47" width="5.7109375" customWidth="1"/>
    <col min="49" max="49" width="93.85546875" bestFit="1" customWidth="1"/>
    <col min="50" max="50" width="8.140625" customWidth="1"/>
    <col min="51" max="68" width="5.7109375" customWidth="1"/>
    <col min="70" max="70" width="94" bestFit="1" customWidth="1"/>
    <col min="72" max="73" width="5.7109375" customWidth="1"/>
    <col min="74" max="74" width="5.7109375" style="12" customWidth="1"/>
    <col min="76" max="76" width="74.85546875" bestFit="1" customWidth="1"/>
    <col min="77" max="77" width="9.7109375" style="3" customWidth="1"/>
    <col min="78" max="95" width="5.7109375" customWidth="1"/>
    <col min="97" max="97" width="72.140625" bestFit="1" customWidth="1"/>
    <col min="98" max="98" width="9.7109375" style="3" customWidth="1"/>
    <col min="99" max="116" width="5.7109375" customWidth="1"/>
    <col min="132" max="132" width="14.85546875" customWidth="1"/>
    <col min="146" max="146" width="27.28515625" bestFit="1" customWidth="1"/>
    <col min="151" max="151" width="17.7109375" bestFit="1" customWidth="1"/>
    <col min="152" max="152" width="11.42578125" style="206"/>
  </cols>
  <sheetData>
    <row r="1" spans="1:152" ht="232.5" thickBot="1" x14ac:dyDescent="0.3">
      <c r="A1" s="15" t="s">
        <v>26</v>
      </c>
      <c r="B1" s="359" t="s">
        <v>225</v>
      </c>
      <c r="C1" s="16" t="s">
        <v>274</v>
      </c>
      <c r="D1" s="16" t="s">
        <v>275</v>
      </c>
      <c r="E1" s="224" t="s">
        <v>276</v>
      </c>
      <c r="F1" s="224" t="s">
        <v>277</v>
      </c>
      <c r="G1" s="242" t="s">
        <v>299</v>
      </c>
      <c r="H1" s="242" t="s">
        <v>300</v>
      </c>
      <c r="I1" s="242" t="s">
        <v>301</v>
      </c>
      <c r="J1" s="242" t="s">
        <v>302</v>
      </c>
      <c r="K1" s="267" t="s">
        <v>323</v>
      </c>
      <c r="L1" s="267" t="s">
        <v>324</v>
      </c>
      <c r="M1" s="267" t="s">
        <v>325</v>
      </c>
      <c r="N1" s="267" t="s">
        <v>326</v>
      </c>
      <c r="O1" s="267" t="s">
        <v>327</v>
      </c>
      <c r="P1" s="267" t="s">
        <v>328</v>
      </c>
      <c r="Q1" s="267" t="s">
        <v>329</v>
      </c>
      <c r="R1" s="267" t="s">
        <v>330</v>
      </c>
      <c r="S1" s="267" t="s">
        <v>331</v>
      </c>
      <c r="T1" s="267" t="s">
        <v>332</v>
      </c>
      <c r="U1" s="267" t="s">
        <v>333</v>
      </c>
      <c r="V1" s="267" t="s">
        <v>334</v>
      </c>
      <c r="W1" s="267" t="s">
        <v>335</v>
      </c>
      <c r="X1" s="267" t="s">
        <v>336</v>
      </c>
      <c r="Y1" s="267" t="s">
        <v>337</v>
      </c>
      <c r="Z1" s="267" t="s">
        <v>338</v>
      </c>
      <c r="AA1" s="17"/>
      <c r="AB1" s="15" t="s">
        <v>28</v>
      </c>
      <c r="AC1" s="15"/>
      <c r="AD1" s="230" t="s">
        <v>274</v>
      </c>
      <c r="AE1" s="230" t="s">
        <v>275</v>
      </c>
      <c r="AF1" s="230" t="s">
        <v>276</v>
      </c>
      <c r="AG1" s="268" t="s">
        <v>299</v>
      </c>
      <c r="AH1" s="268" t="s">
        <v>300</v>
      </c>
      <c r="AI1" s="268" t="s">
        <v>301</v>
      </c>
      <c r="AJ1" s="268" t="s">
        <v>323</v>
      </c>
      <c r="AK1" s="268" t="s">
        <v>324</v>
      </c>
      <c r="AL1" s="268" t="s">
        <v>325</v>
      </c>
      <c r="AM1" s="268" t="s">
        <v>327</v>
      </c>
      <c r="AN1" s="268" t="s">
        <v>328</v>
      </c>
      <c r="AO1" s="268" t="s">
        <v>329</v>
      </c>
      <c r="AP1" s="268" t="s">
        <v>331</v>
      </c>
      <c r="AQ1" s="268" t="s">
        <v>332</v>
      </c>
      <c r="AR1" s="268" t="s">
        <v>333</v>
      </c>
      <c r="AS1" s="268" t="s">
        <v>335</v>
      </c>
      <c r="AT1" s="268" t="s">
        <v>363</v>
      </c>
      <c r="AU1" s="268" t="s">
        <v>337</v>
      </c>
      <c r="AV1" s="18"/>
      <c r="AW1" s="15" t="s">
        <v>29</v>
      </c>
      <c r="AX1" s="359" t="s">
        <v>225</v>
      </c>
      <c r="AY1" s="323" t="s">
        <v>274</v>
      </c>
      <c r="AZ1" s="323" t="s">
        <v>275</v>
      </c>
      <c r="BA1" s="323" t="s">
        <v>276</v>
      </c>
      <c r="BB1" s="323" t="s">
        <v>299</v>
      </c>
      <c r="BC1" s="323" t="s">
        <v>300</v>
      </c>
      <c r="BD1" s="323" t="s">
        <v>301</v>
      </c>
      <c r="BE1" s="323" t="s">
        <v>323</v>
      </c>
      <c r="BF1" s="323" t="s">
        <v>324</v>
      </c>
      <c r="BG1" s="323" t="s">
        <v>325</v>
      </c>
      <c r="BH1" s="323" t="s">
        <v>327</v>
      </c>
      <c r="BI1" s="323" t="s">
        <v>328</v>
      </c>
      <c r="BJ1" s="323" t="s">
        <v>329</v>
      </c>
      <c r="BK1" s="323" t="s">
        <v>331</v>
      </c>
      <c r="BL1" s="323" t="s">
        <v>332</v>
      </c>
      <c r="BM1" s="323" t="s">
        <v>333</v>
      </c>
      <c r="BN1" s="323" t="s">
        <v>335</v>
      </c>
      <c r="BO1" s="323" t="s">
        <v>363</v>
      </c>
      <c r="BP1" s="323" t="s">
        <v>337</v>
      </c>
      <c r="BQ1" s="18"/>
      <c r="BR1" s="15" t="s">
        <v>30</v>
      </c>
      <c r="BS1" s="359" t="s">
        <v>225</v>
      </c>
      <c r="BT1" s="16" t="s">
        <v>27</v>
      </c>
      <c r="BU1" s="440" t="s">
        <v>1368</v>
      </c>
      <c r="BV1" s="212" t="s">
        <v>32</v>
      </c>
      <c r="BW1" s="18"/>
      <c r="BX1" s="15" t="s">
        <v>33</v>
      </c>
      <c r="BY1" s="211" t="s">
        <v>225</v>
      </c>
      <c r="BZ1" s="359" t="s">
        <v>274</v>
      </c>
      <c r="CA1" s="359" t="s">
        <v>275</v>
      </c>
      <c r="CB1" s="359" t="s">
        <v>276</v>
      </c>
      <c r="CC1" s="359" t="s">
        <v>299</v>
      </c>
      <c r="CD1" s="359" t="s">
        <v>300</v>
      </c>
      <c r="CE1" s="359" t="s">
        <v>301</v>
      </c>
      <c r="CF1" s="359" t="s">
        <v>323</v>
      </c>
      <c r="CG1" s="359" t="s">
        <v>324</v>
      </c>
      <c r="CH1" s="359" t="s">
        <v>325</v>
      </c>
      <c r="CI1" s="359" t="s">
        <v>327</v>
      </c>
      <c r="CJ1" s="359" t="s">
        <v>328</v>
      </c>
      <c r="CK1" s="359" t="s">
        <v>329</v>
      </c>
      <c r="CL1" s="359" t="s">
        <v>331</v>
      </c>
      <c r="CM1" s="359" t="s">
        <v>332</v>
      </c>
      <c r="CN1" s="359" t="s">
        <v>333</v>
      </c>
      <c r="CO1" s="359" t="s">
        <v>335</v>
      </c>
      <c r="CP1" s="359" t="s">
        <v>363</v>
      </c>
      <c r="CQ1" s="359" t="s">
        <v>337</v>
      </c>
      <c r="CR1" s="18"/>
      <c r="CS1" s="15" t="s">
        <v>34</v>
      </c>
      <c r="CT1" s="237" t="s">
        <v>225</v>
      </c>
      <c r="CU1" s="376" t="s">
        <v>274</v>
      </c>
      <c r="CV1" s="376" t="s">
        <v>275</v>
      </c>
      <c r="CW1" s="376" t="s">
        <v>276</v>
      </c>
      <c r="CX1" s="376" t="s">
        <v>299</v>
      </c>
      <c r="CY1" s="376" t="s">
        <v>300</v>
      </c>
      <c r="CZ1" s="376" t="s">
        <v>301</v>
      </c>
      <c r="DA1" s="376" t="s">
        <v>323</v>
      </c>
      <c r="DB1" s="376" t="s">
        <v>324</v>
      </c>
      <c r="DC1" s="376" t="s">
        <v>325</v>
      </c>
      <c r="DD1" s="376" t="s">
        <v>327</v>
      </c>
      <c r="DE1" s="376" t="s">
        <v>328</v>
      </c>
      <c r="DF1" s="376" t="s">
        <v>329</v>
      </c>
      <c r="DG1" s="376" t="s">
        <v>331</v>
      </c>
      <c r="DH1" s="376" t="s">
        <v>332</v>
      </c>
      <c r="DI1" s="376" t="s">
        <v>333</v>
      </c>
      <c r="DJ1" s="376" t="s">
        <v>335</v>
      </c>
      <c r="DK1" s="376" t="s">
        <v>363</v>
      </c>
      <c r="DL1" s="376" t="s">
        <v>337</v>
      </c>
      <c r="DM1" s="18"/>
      <c r="DN1" s="16" t="s">
        <v>35</v>
      </c>
      <c r="DO1" s="16" t="s">
        <v>36</v>
      </c>
      <c r="DP1" s="16" t="s">
        <v>37</v>
      </c>
      <c r="DQ1" s="267" t="s">
        <v>313</v>
      </c>
      <c r="DR1" s="267" t="s">
        <v>314</v>
      </c>
      <c r="DS1" s="267" t="s">
        <v>315</v>
      </c>
      <c r="DT1" s="267" t="s">
        <v>316</v>
      </c>
      <c r="DU1" s="267" t="s">
        <v>317</v>
      </c>
      <c r="DV1" s="267" t="s">
        <v>318</v>
      </c>
      <c r="DW1" s="267" t="s">
        <v>319</v>
      </c>
      <c r="DX1" s="267" t="s">
        <v>320</v>
      </c>
      <c r="DY1" s="267" t="s">
        <v>321</v>
      </c>
      <c r="DZ1" s="267" t="s">
        <v>322</v>
      </c>
      <c r="EA1" s="20"/>
      <c r="EB1" s="16" t="s">
        <v>38</v>
      </c>
      <c r="EC1" s="16" t="s">
        <v>71</v>
      </c>
      <c r="ED1" s="20"/>
      <c r="EE1" s="16" t="s">
        <v>44</v>
      </c>
      <c r="EF1" s="16" t="s">
        <v>45</v>
      </c>
      <c r="EG1" s="267" t="s">
        <v>308</v>
      </c>
      <c r="EH1" s="267" t="s">
        <v>309</v>
      </c>
      <c r="EI1" s="267" t="s">
        <v>310</v>
      </c>
      <c r="EJ1" s="267" t="s">
        <v>311</v>
      </c>
      <c r="EK1" s="267" t="s">
        <v>312</v>
      </c>
      <c r="EL1" s="44"/>
      <c r="EM1" s="16" t="s">
        <v>77</v>
      </c>
      <c r="EN1" s="16" t="s">
        <v>79</v>
      </c>
      <c r="EO1" s="44"/>
      <c r="EP1" s="16" t="s">
        <v>81</v>
      </c>
      <c r="EQ1" s="16" t="s">
        <v>82</v>
      </c>
      <c r="ER1" s="16" t="s">
        <v>104</v>
      </c>
      <c r="ES1" s="16" t="s">
        <v>105</v>
      </c>
      <c r="ET1" s="189"/>
      <c r="EU1" s="506" t="s">
        <v>178</v>
      </c>
      <c r="EV1" s="506"/>
    </row>
    <row r="2" spans="1:152" ht="16.5" thickBot="1" x14ac:dyDescent="0.25">
      <c r="A2" s="289" t="s">
        <v>279</v>
      </c>
      <c r="B2" s="290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67"/>
      <c r="P2" s="267"/>
      <c r="Q2" s="267"/>
      <c r="R2" s="267"/>
      <c r="S2" s="267"/>
      <c r="T2" s="267"/>
      <c r="U2" s="267"/>
      <c r="V2" s="267"/>
      <c r="W2" s="229"/>
      <c r="X2" s="229"/>
      <c r="Y2" s="229"/>
      <c r="Z2" s="229"/>
      <c r="AA2" s="21"/>
      <c r="AB2" s="22"/>
      <c r="AC2" s="22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23"/>
      <c r="AW2" s="15"/>
      <c r="AX2" s="15"/>
      <c r="AY2" s="16"/>
      <c r="AZ2" s="16"/>
      <c r="BA2" s="16"/>
      <c r="BB2" s="323"/>
      <c r="BC2" s="323"/>
      <c r="BD2" s="323"/>
      <c r="BE2" s="16"/>
      <c r="BF2" s="231"/>
      <c r="BG2" s="231"/>
      <c r="BH2" s="231"/>
      <c r="BI2" s="231"/>
      <c r="BJ2" s="231"/>
      <c r="BK2" s="323"/>
      <c r="BL2" s="323"/>
      <c r="BM2" s="323"/>
      <c r="BN2" s="231"/>
      <c r="BO2" s="231"/>
      <c r="BP2" s="16"/>
      <c r="BQ2" s="23"/>
      <c r="BR2" s="19"/>
      <c r="BS2" s="16"/>
      <c r="BT2" s="16"/>
      <c r="BU2" s="440"/>
      <c r="BV2" s="212"/>
      <c r="BW2" s="23"/>
      <c r="BX2" s="22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23"/>
      <c r="CS2" s="22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2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23"/>
      <c r="ED2" s="23"/>
      <c r="EL2" s="44"/>
      <c r="EO2" s="44"/>
      <c r="ET2" s="189"/>
      <c r="EU2" s="70" t="s">
        <v>179</v>
      </c>
      <c r="EV2" s="225">
        <v>0</v>
      </c>
    </row>
    <row r="3" spans="1:152" ht="16.5" thickBot="1" x14ac:dyDescent="0.25">
      <c r="A3" s="334" t="s">
        <v>865</v>
      </c>
      <c r="B3" s="400" t="s">
        <v>271</v>
      </c>
      <c r="C3" s="3" t="s">
        <v>272</v>
      </c>
      <c r="D3" s="3"/>
      <c r="E3" s="3"/>
      <c r="F3" s="3" t="s">
        <v>21</v>
      </c>
      <c r="G3" s="3" t="s">
        <v>272</v>
      </c>
      <c r="H3" s="3"/>
      <c r="I3" s="3"/>
      <c r="J3" s="3" t="s">
        <v>21</v>
      </c>
      <c r="K3" s="3" t="s">
        <v>272</v>
      </c>
      <c r="L3" s="3"/>
      <c r="M3" s="3"/>
      <c r="N3" s="3" t="s">
        <v>21</v>
      </c>
      <c r="O3" s="3" t="s">
        <v>272</v>
      </c>
      <c r="P3" s="3"/>
      <c r="Q3" s="3"/>
      <c r="R3" s="3" t="s">
        <v>21</v>
      </c>
      <c r="S3" s="3" t="s">
        <v>272</v>
      </c>
      <c r="T3" s="3"/>
      <c r="U3" s="3"/>
      <c r="V3" s="3" t="s">
        <v>21</v>
      </c>
      <c r="W3" s="3" t="s">
        <v>272</v>
      </c>
      <c r="X3" s="3"/>
      <c r="Y3" s="3"/>
      <c r="Z3" s="3" t="s">
        <v>21</v>
      </c>
      <c r="AA3" s="21"/>
      <c r="AB3" s="289" t="s">
        <v>279</v>
      </c>
      <c r="AC3" s="290"/>
      <c r="AD3" s="234"/>
      <c r="AE3" s="234"/>
      <c r="AF3" s="234"/>
      <c r="AG3" s="268"/>
      <c r="AH3" s="268"/>
      <c r="AI3" s="268"/>
      <c r="AJ3" s="234"/>
      <c r="AK3" s="234"/>
      <c r="AL3" s="234"/>
      <c r="AM3" s="234"/>
      <c r="AN3" s="234"/>
      <c r="AO3" s="234"/>
      <c r="AP3" s="268"/>
      <c r="AQ3" s="268"/>
      <c r="AR3" s="268"/>
      <c r="AS3" s="234"/>
      <c r="AT3" s="234"/>
      <c r="AU3" s="234"/>
      <c r="AV3" s="23"/>
      <c r="AW3" s="289" t="s">
        <v>279</v>
      </c>
      <c r="AX3" s="290"/>
      <c r="AY3" s="235"/>
      <c r="AZ3" s="235"/>
      <c r="BA3" s="235"/>
      <c r="BB3" s="323"/>
      <c r="BC3" s="323"/>
      <c r="BD3" s="323"/>
      <c r="BE3" s="235"/>
      <c r="BF3" s="235"/>
      <c r="BG3" s="235"/>
      <c r="BH3" s="235"/>
      <c r="BI3" s="235"/>
      <c r="BJ3" s="235"/>
      <c r="BK3" s="323"/>
      <c r="BL3" s="323"/>
      <c r="BM3" s="323"/>
      <c r="BN3" s="235"/>
      <c r="BO3" s="235"/>
      <c r="BP3" s="235"/>
      <c r="BQ3" s="23"/>
      <c r="BR3" s="385" t="s">
        <v>5</v>
      </c>
      <c r="BS3" s="386"/>
      <c r="BT3" s="24"/>
      <c r="BU3" s="24"/>
      <c r="BV3" s="186"/>
      <c r="BW3" s="25"/>
      <c r="BX3" s="22" t="s">
        <v>273</v>
      </c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23"/>
      <c r="CS3" s="289" t="s">
        <v>273</v>
      </c>
      <c r="CT3" s="425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23"/>
      <c r="DN3" s="2">
        <v>10</v>
      </c>
      <c r="DO3" s="3">
        <v>10</v>
      </c>
      <c r="DP3" s="3">
        <v>10</v>
      </c>
      <c r="DQ3" s="3">
        <v>10</v>
      </c>
      <c r="DR3" s="3">
        <v>9</v>
      </c>
      <c r="DS3" s="3">
        <v>10</v>
      </c>
      <c r="DT3" s="3">
        <v>9</v>
      </c>
      <c r="DU3" s="3">
        <v>10</v>
      </c>
      <c r="DV3" s="3">
        <v>9</v>
      </c>
      <c r="DW3" s="3">
        <v>10</v>
      </c>
      <c r="DX3" s="3">
        <v>9</v>
      </c>
      <c r="DY3" s="3">
        <v>10</v>
      </c>
      <c r="DZ3" s="3">
        <v>9</v>
      </c>
      <c r="EA3" s="23"/>
      <c r="EB3" s="3" t="s">
        <v>61</v>
      </c>
      <c r="EC3" s="24">
        <v>0</v>
      </c>
      <c r="ED3" s="23"/>
      <c r="EE3" s="3" t="s">
        <v>272</v>
      </c>
      <c r="EF3" s="24">
        <v>0</v>
      </c>
      <c r="EG3" s="24">
        <v>0</v>
      </c>
      <c r="EH3" s="24">
        <v>0</v>
      </c>
      <c r="EI3" s="24">
        <v>0</v>
      </c>
      <c r="EJ3" s="24">
        <v>0</v>
      </c>
      <c r="EK3" s="24">
        <v>0</v>
      </c>
      <c r="EL3" s="44"/>
      <c r="EM3" t="s">
        <v>75</v>
      </c>
      <c r="EN3" s="3">
        <v>2</v>
      </c>
      <c r="EO3" s="44"/>
      <c r="EP3" s="70" t="s">
        <v>61</v>
      </c>
      <c r="EQ3" s="3">
        <v>2</v>
      </c>
      <c r="ER3" s="3">
        <v>10</v>
      </c>
      <c r="ES3" s="3">
        <v>7</v>
      </c>
      <c r="ET3" s="189"/>
      <c r="EU3" s="70" t="s">
        <v>180</v>
      </c>
      <c r="EV3" s="206">
        <v>0.3</v>
      </c>
    </row>
    <row r="4" spans="1:152" ht="15" x14ac:dyDescent="0.2">
      <c r="A4" s="398" t="s">
        <v>866</v>
      </c>
      <c r="B4" s="401" t="s">
        <v>278</v>
      </c>
      <c r="C4" s="3" t="s">
        <v>272</v>
      </c>
      <c r="D4" s="3"/>
      <c r="E4" s="3"/>
      <c r="F4" s="3" t="s">
        <v>21</v>
      </c>
      <c r="G4" s="3" t="s">
        <v>272</v>
      </c>
      <c r="H4" s="3"/>
      <c r="I4" s="3"/>
      <c r="J4" s="3" t="s">
        <v>21</v>
      </c>
      <c r="K4" s="3" t="s">
        <v>272</v>
      </c>
      <c r="L4" s="3"/>
      <c r="M4" s="3"/>
      <c r="N4" s="3" t="s">
        <v>21</v>
      </c>
      <c r="O4" s="3" t="s">
        <v>272</v>
      </c>
      <c r="P4" s="3"/>
      <c r="Q4" s="3"/>
      <c r="R4" s="3" t="s">
        <v>21</v>
      </c>
      <c r="S4" s="3" t="s">
        <v>272</v>
      </c>
      <c r="T4" s="3"/>
      <c r="U4" s="3"/>
      <c r="V4" s="3" t="s">
        <v>21</v>
      </c>
      <c r="W4" s="3" t="s">
        <v>272</v>
      </c>
      <c r="X4" s="3"/>
      <c r="Y4" s="3"/>
      <c r="Z4" s="3" t="s">
        <v>21</v>
      </c>
      <c r="AA4" s="21"/>
      <c r="AB4" s="291" t="s">
        <v>760</v>
      </c>
      <c r="AC4" s="292" t="s">
        <v>271</v>
      </c>
      <c r="AD4" s="3" t="s">
        <v>272</v>
      </c>
      <c r="AE4" s="3"/>
      <c r="AF4" s="3"/>
      <c r="AG4" s="3" t="s">
        <v>272</v>
      </c>
      <c r="AH4" s="3"/>
      <c r="AI4" s="3"/>
      <c r="AJ4" s="3" t="s">
        <v>272</v>
      </c>
      <c r="AK4" s="3"/>
      <c r="AL4" s="3"/>
      <c r="AM4" s="3" t="s">
        <v>272</v>
      </c>
      <c r="AN4" s="3"/>
      <c r="AO4" s="3"/>
      <c r="AP4" s="3" t="s">
        <v>272</v>
      </c>
      <c r="AQ4" s="3"/>
      <c r="AR4" s="3"/>
      <c r="AS4" s="3" t="s">
        <v>272</v>
      </c>
      <c r="AT4" s="3"/>
      <c r="AU4" s="3"/>
      <c r="AV4" s="23"/>
      <c r="AW4" s="307" t="s">
        <v>684</v>
      </c>
      <c r="AX4" s="308" t="s">
        <v>271</v>
      </c>
      <c r="AY4" s="3" t="s">
        <v>272</v>
      </c>
      <c r="AZ4" s="3"/>
      <c r="BA4" s="3"/>
      <c r="BB4" s="3" t="s">
        <v>272</v>
      </c>
      <c r="BC4" s="3"/>
      <c r="BD4" s="3"/>
      <c r="BE4" s="3" t="s">
        <v>272</v>
      </c>
      <c r="BF4" s="3"/>
      <c r="BG4" s="3"/>
      <c r="BH4" s="3" t="s">
        <v>272</v>
      </c>
      <c r="BI4" s="3"/>
      <c r="BJ4" s="3"/>
      <c r="BK4" s="3" t="s">
        <v>272</v>
      </c>
      <c r="BL4" s="3"/>
      <c r="BM4" s="3"/>
      <c r="BN4" s="3" t="s">
        <v>272</v>
      </c>
      <c r="BO4" s="3"/>
      <c r="BP4" s="3"/>
      <c r="BQ4" s="23"/>
      <c r="BR4" s="328" t="s">
        <v>548</v>
      </c>
      <c r="BS4" s="472" t="s">
        <v>109</v>
      </c>
      <c r="BT4" s="24">
        <v>0.4</v>
      </c>
      <c r="BU4" s="24"/>
      <c r="BV4" s="186"/>
      <c r="BW4" s="25"/>
      <c r="BX4" s="217" t="s">
        <v>483</v>
      </c>
      <c r="BY4" s="3" t="s">
        <v>271</v>
      </c>
      <c r="BZ4" s="3" t="s">
        <v>272</v>
      </c>
      <c r="CA4" s="3"/>
      <c r="CB4" s="3"/>
      <c r="CC4" s="3" t="s">
        <v>272</v>
      </c>
      <c r="CD4" s="3"/>
      <c r="CE4" s="3"/>
      <c r="CF4" s="3" t="s">
        <v>272</v>
      </c>
      <c r="CG4" s="3"/>
      <c r="CH4" s="3"/>
      <c r="CI4" s="3" t="s">
        <v>272</v>
      </c>
      <c r="CJ4" s="3"/>
      <c r="CK4" s="3"/>
      <c r="CL4" s="3" t="s">
        <v>272</v>
      </c>
      <c r="CM4" s="3"/>
      <c r="CN4" s="3"/>
      <c r="CO4" s="3" t="s">
        <v>272</v>
      </c>
      <c r="CP4" s="3"/>
      <c r="CQ4" s="3"/>
      <c r="CR4" s="23"/>
      <c r="CS4" s="291" t="s">
        <v>982</v>
      </c>
      <c r="CT4" s="426" t="s">
        <v>271</v>
      </c>
      <c r="CU4" s="3" t="s">
        <v>272</v>
      </c>
      <c r="CV4" s="3"/>
      <c r="CW4" s="3"/>
      <c r="CX4" s="3" t="s">
        <v>272</v>
      </c>
      <c r="CY4" s="3"/>
      <c r="CZ4" s="3"/>
      <c r="DA4" s="3" t="s">
        <v>272</v>
      </c>
      <c r="DB4" s="3"/>
      <c r="DC4" s="3"/>
      <c r="DD4" s="3" t="s">
        <v>272</v>
      </c>
      <c r="DE4" s="3"/>
      <c r="DF4" s="3"/>
      <c r="DG4" s="3" t="s">
        <v>272</v>
      </c>
      <c r="DH4" s="3"/>
      <c r="DI4" s="3"/>
      <c r="DJ4" s="3" t="s">
        <v>272</v>
      </c>
      <c r="DK4" s="3"/>
      <c r="DL4" s="3"/>
      <c r="DM4" s="23"/>
      <c r="DN4" s="2">
        <v>9</v>
      </c>
      <c r="DO4" s="3">
        <v>10</v>
      </c>
      <c r="DP4" s="3">
        <v>10</v>
      </c>
      <c r="DQ4" s="3">
        <v>10</v>
      </c>
      <c r="DR4" s="3">
        <v>9</v>
      </c>
      <c r="DS4" s="3">
        <v>10</v>
      </c>
      <c r="DT4" s="3">
        <v>9</v>
      </c>
      <c r="DU4" s="3">
        <v>10</v>
      </c>
      <c r="DV4" s="3">
        <v>9</v>
      </c>
      <c r="DW4" s="3">
        <v>10</v>
      </c>
      <c r="DX4" s="3">
        <v>9</v>
      </c>
      <c r="DY4" s="3">
        <v>10</v>
      </c>
      <c r="DZ4" s="3">
        <v>9</v>
      </c>
      <c r="EA4" s="23"/>
      <c r="EB4" s="3" t="s">
        <v>63</v>
      </c>
      <c r="EC4" s="24">
        <v>0</v>
      </c>
      <c r="ED4" s="23"/>
      <c r="EE4" s="3" t="s">
        <v>5</v>
      </c>
      <c r="EF4" s="24">
        <v>0.1</v>
      </c>
      <c r="EG4" s="24">
        <v>0</v>
      </c>
      <c r="EH4" s="24">
        <v>0</v>
      </c>
      <c r="EI4" s="24">
        <v>0</v>
      </c>
      <c r="EJ4" s="24">
        <v>0</v>
      </c>
      <c r="EK4" s="24">
        <v>0</v>
      </c>
      <c r="EL4" s="44"/>
      <c r="EM4" t="s">
        <v>78</v>
      </c>
      <c r="EN4" s="3">
        <v>3</v>
      </c>
      <c r="EO4" s="44"/>
      <c r="EP4" s="70" t="s">
        <v>62</v>
      </c>
      <c r="EQ4" s="3">
        <v>3</v>
      </c>
      <c r="ER4" s="3">
        <v>10</v>
      </c>
      <c r="ES4" s="3">
        <v>8</v>
      </c>
      <c r="ET4" s="189"/>
      <c r="EU4" s="70" t="s">
        <v>181</v>
      </c>
      <c r="EV4" s="206">
        <v>0.5</v>
      </c>
    </row>
    <row r="5" spans="1:152" ht="15.75" thickBot="1" x14ac:dyDescent="0.25">
      <c r="A5" s="322" t="s">
        <v>867</v>
      </c>
      <c r="B5" s="401" t="s">
        <v>280</v>
      </c>
      <c r="C5" s="3" t="s">
        <v>272</v>
      </c>
      <c r="D5" s="3"/>
      <c r="E5" s="3"/>
      <c r="F5" s="3" t="s">
        <v>21</v>
      </c>
      <c r="G5" s="3" t="s">
        <v>272</v>
      </c>
      <c r="H5" s="3"/>
      <c r="I5" s="3"/>
      <c r="J5" s="3" t="s">
        <v>21</v>
      </c>
      <c r="K5" s="3" t="s">
        <v>272</v>
      </c>
      <c r="L5" s="3"/>
      <c r="M5" s="3"/>
      <c r="N5" s="3" t="s">
        <v>21</v>
      </c>
      <c r="O5" s="3" t="s">
        <v>272</v>
      </c>
      <c r="P5" s="3"/>
      <c r="Q5" s="3"/>
      <c r="R5" s="3" t="s">
        <v>21</v>
      </c>
      <c r="S5" s="3" t="s">
        <v>272</v>
      </c>
      <c r="T5" s="3"/>
      <c r="U5" s="3"/>
      <c r="V5" s="3" t="s">
        <v>21</v>
      </c>
      <c r="W5" s="3" t="s">
        <v>272</v>
      </c>
      <c r="X5" s="3"/>
      <c r="Y5" s="3"/>
      <c r="Z5" s="3" t="s">
        <v>21</v>
      </c>
      <c r="AA5" s="21"/>
      <c r="AB5" s="293" t="s">
        <v>761</v>
      </c>
      <c r="AC5" s="294" t="s">
        <v>278</v>
      </c>
      <c r="AD5" s="3" t="s">
        <v>272</v>
      </c>
      <c r="AE5" s="3"/>
      <c r="AF5" s="3"/>
      <c r="AG5" s="3" t="s">
        <v>272</v>
      </c>
      <c r="AH5" s="3"/>
      <c r="AI5" s="3"/>
      <c r="AJ5" s="3" t="s">
        <v>272</v>
      </c>
      <c r="AK5" s="3"/>
      <c r="AL5" s="3"/>
      <c r="AM5" s="3" t="s">
        <v>272</v>
      </c>
      <c r="AN5" s="3"/>
      <c r="AO5" s="3"/>
      <c r="AP5" s="3" t="s">
        <v>272</v>
      </c>
      <c r="AQ5" s="3"/>
      <c r="AR5" s="3"/>
      <c r="AS5" s="3" t="s">
        <v>272</v>
      </c>
      <c r="AT5" s="3"/>
      <c r="AU5" s="3"/>
      <c r="AV5" s="23"/>
      <c r="AW5" s="309" t="s">
        <v>685</v>
      </c>
      <c r="AX5" s="310" t="s">
        <v>278</v>
      </c>
      <c r="AY5" s="3" t="s">
        <v>272</v>
      </c>
      <c r="AZ5" s="3"/>
      <c r="BA5" s="3"/>
      <c r="BB5" s="3" t="s">
        <v>272</v>
      </c>
      <c r="BC5" s="3"/>
      <c r="BD5" s="3"/>
      <c r="BE5" s="3" t="s">
        <v>272</v>
      </c>
      <c r="BF5" s="3"/>
      <c r="BG5" s="3"/>
      <c r="BH5" s="3" t="s">
        <v>272</v>
      </c>
      <c r="BI5" s="3"/>
      <c r="BJ5" s="3"/>
      <c r="BK5" s="3" t="s">
        <v>272</v>
      </c>
      <c r="BL5" s="3"/>
      <c r="BM5" s="3"/>
      <c r="BN5" s="3" t="s">
        <v>272</v>
      </c>
      <c r="BO5" s="3"/>
      <c r="BP5" s="3"/>
      <c r="BQ5" s="23"/>
      <c r="BR5" s="475" t="s">
        <v>1469</v>
      </c>
      <c r="BS5" s="473" t="s">
        <v>468</v>
      </c>
      <c r="BT5" s="186">
        <v>0.4</v>
      </c>
      <c r="BU5" s="186"/>
      <c r="BV5" s="186"/>
      <c r="BW5" s="25"/>
      <c r="BX5" s="217" t="s">
        <v>482</v>
      </c>
      <c r="BY5" s="3" t="s">
        <v>278</v>
      </c>
      <c r="BZ5" s="3" t="s">
        <v>272</v>
      </c>
      <c r="CA5" s="3"/>
      <c r="CB5" s="3"/>
      <c r="CC5" s="3" t="s">
        <v>272</v>
      </c>
      <c r="CD5" s="3"/>
      <c r="CE5" s="3"/>
      <c r="CF5" s="3" t="s">
        <v>272</v>
      </c>
      <c r="CG5" s="3"/>
      <c r="CH5" s="3"/>
      <c r="CI5" s="3" t="s">
        <v>272</v>
      </c>
      <c r="CJ5" s="3"/>
      <c r="CK5" s="3"/>
      <c r="CL5" s="3" t="s">
        <v>272</v>
      </c>
      <c r="CM5" s="3"/>
      <c r="CN5" s="3"/>
      <c r="CO5" s="3" t="s">
        <v>272</v>
      </c>
      <c r="CP5" s="3"/>
      <c r="CQ5" s="3"/>
      <c r="CR5" s="23"/>
      <c r="CS5" s="429" t="s">
        <v>983</v>
      </c>
      <c r="CT5" s="430" t="s">
        <v>278</v>
      </c>
      <c r="CU5" s="3" t="s">
        <v>272</v>
      </c>
      <c r="CV5" s="3"/>
      <c r="CW5" s="3"/>
      <c r="CX5" s="3" t="s">
        <v>272</v>
      </c>
      <c r="CY5" s="3"/>
      <c r="CZ5" s="3"/>
      <c r="DA5" s="3" t="s">
        <v>272</v>
      </c>
      <c r="DB5" s="3"/>
      <c r="DC5" s="3"/>
      <c r="DD5" s="3" t="s">
        <v>272</v>
      </c>
      <c r="DE5" s="3"/>
      <c r="DF5" s="3"/>
      <c r="DG5" s="3" t="s">
        <v>272</v>
      </c>
      <c r="DH5" s="3"/>
      <c r="DI5" s="3"/>
      <c r="DJ5" s="3" t="s">
        <v>272</v>
      </c>
      <c r="DK5" s="3"/>
      <c r="DL5" s="3"/>
      <c r="DM5" s="23"/>
      <c r="DN5" s="2">
        <v>8</v>
      </c>
      <c r="DO5" s="3">
        <v>10</v>
      </c>
      <c r="DP5" s="3">
        <v>10</v>
      </c>
      <c r="DQ5" s="3">
        <v>10</v>
      </c>
      <c r="DR5" s="3">
        <v>9</v>
      </c>
      <c r="DS5" s="3">
        <v>10</v>
      </c>
      <c r="DT5" s="3">
        <v>9</v>
      </c>
      <c r="DU5" s="3">
        <v>10</v>
      </c>
      <c r="DV5" s="3">
        <v>9</v>
      </c>
      <c r="DW5" s="3">
        <v>10</v>
      </c>
      <c r="DX5" s="3">
        <v>9</v>
      </c>
      <c r="DY5" s="3">
        <v>10</v>
      </c>
      <c r="DZ5" s="3">
        <v>9</v>
      </c>
      <c r="EA5" s="23"/>
      <c r="EB5" s="26" t="s">
        <v>68</v>
      </c>
      <c r="EC5" s="24">
        <v>0</v>
      </c>
      <c r="ED5" s="23"/>
      <c r="EE5" s="3" t="s">
        <v>4</v>
      </c>
      <c r="EF5" s="3">
        <v>0.3</v>
      </c>
      <c r="EG5" s="24">
        <v>0</v>
      </c>
      <c r="EH5" s="24">
        <v>0</v>
      </c>
      <c r="EI5" s="24">
        <v>0</v>
      </c>
      <c r="EJ5" s="24">
        <v>0.3</v>
      </c>
      <c r="EK5" s="24">
        <v>0.3</v>
      </c>
      <c r="EL5" s="44"/>
      <c r="EM5" t="s">
        <v>62</v>
      </c>
      <c r="EN5" s="3">
        <v>2</v>
      </c>
      <c r="EO5" s="44"/>
      <c r="EP5" s="70" t="s">
        <v>308</v>
      </c>
      <c r="EQ5" s="3">
        <v>5</v>
      </c>
      <c r="ER5" s="3">
        <v>8</v>
      </c>
      <c r="ES5" s="3">
        <v>8</v>
      </c>
      <c r="ET5" s="189"/>
      <c r="EU5" s="70" t="s">
        <v>182</v>
      </c>
      <c r="EV5" s="206">
        <v>0.7</v>
      </c>
    </row>
    <row r="6" spans="1:152" ht="15.75" thickBot="1" x14ac:dyDescent="0.25">
      <c r="A6" s="398" t="s">
        <v>868</v>
      </c>
      <c r="B6" s="401" t="s">
        <v>281</v>
      </c>
      <c r="C6" s="3" t="s">
        <v>272</v>
      </c>
      <c r="D6" s="3"/>
      <c r="E6" s="3"/>
      <c r="F6" s="3" t="s">
        <v>21</v>
      </c>
      <c r="G6" s="3" t="s">
        <v>272</v>
      </c>
      <c r="H6" s="3"/>
      <c r="I6" s="3"/>
      <c r="J6" s="3" t="s">
        <v>21</v>
      </c>
      <c r="K6" s="3" t="s">
        <v>272</v>
      </c>
      <c r="L6" s="3"/>
      <c r="M6" s="3"/>
      <c r="N6" s="3" t="s">
        <v>21</v>
      </c>
      <c r="O6" s="3" t="s">
        <v>272</v>
      </c>
      <c r="P6" s="3"/>
      <c r="Q6" s="3"/>
      <c r="R6" s="3" t="s">
        <v>21</v>
      </c>
      <c r="S6" s="3" t="s">
        <v>272</v>
      </c>
      <c r="T6" s="3"/>
      <c r="U6" s="3"/>
      <c r="V6" s="3" t="s">
        <v>21</v>
      </c>
      <c r="W6" s="3" t="s">
        <v>272</v>
      </c>
      <c r="X6" s="3"/>
      <c r="Y6" s="3"/>
      <c r="Z6" s="3" t="s">
        <v>21</v>
      </c>
      <c r="AA6" s="21"/>
      <c r="AB6" s="22"/>
      <c r="AC6" s="22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23"/>
      <c r="AW6" s="303" t="s">
        <v>686</v>
      </c>
      <c r="AX6" s="311" t="s">
        <v>280</v>
      </c>
      <c r="AY6" s="3" t="s">
        <v>272</v>
      </c>
      <c r="AZ6" s="3"/>
      <c r="BA6" s="3"/>
      <c r="BB6" s="3" t="s">
        <v>272</v>
      </c>
      <c r="BC6" s="3"/>
      <c r="BD6" s="3"/>
      <c r="BE6" s="3" t="s">
        <v>272</v>
      </c>
      <c r="BF6" s="3"/>
      <c r="BG6" s="3"/>
      <c r="BH6" s="3" t="s">
        <v>272</v>
      </c>
      <c r="BI6" s="3"/>
      <c r="BJ6" s="3"/>
      <c r="BK6" s="3" t="s">
        <v>272</v>
      </c>
      <c r="BL6" s="3"/>
      <c r="BM6" s="3"/>
      <c r="BN6" s="3" t="s">
        <v>272</v>
      </c>
      <c r="BO6" s="3"/>
      <c r="BP6" s="3"/>
      <c r="BQ6" s="23"/>
      <c r="BR6" s="322" t="s">
        <v>1369</v>
      </c>
      <c r="BS6" s="470" t="s">
        <v>469</v>
      </c>
      <c r="BT6" s="186">
        <v>1.2</v>
      </c>
      <c r="BU6" s="186"/>
      <c r="BV6" s="186"/>
      <c r="BW6" s="396"/>
      <c r="BX6" s="217" t="s">
        <v>484</v>
      </c>
      <c r="BY6" s="3" t="s">
        <v>280</v>
      </c>
      <c r="BZ6" s="3" t="s">
        <v>272</v>
      </c>
      <c r="CA6" s="3"/>
      <c r="CB6" s="3"/>
      <c r="CC6" s="3" t="s">
        <v>272</v>
      </c>
      <c r="CD6" s="3"/>
      <c r="CE6" s="3"/>
      <c r="CF6" s="3" t="s">
        <v>272</v>
      </c>
      <c r="CG6" s="3"/>
      <c r="CH6" s="3"/>
      <c r="CI6" s="3" t="s">
        <v>272</v>
      </c>
      <c r="CJ6" s="3"/>
      <c r="CK6" s="3"/>
      <c r="CL6" s="3" t="s">
        <v>272</v>
      </c>
      <c r="CM6" s="3"/>
      <c r="CN6" s="3"/>
      <c r="CO6" s="3" t="s">
        <v>272</v>
      </c>
      <c r="CP6" s="3"/>
      <c r="CQ6" s="3"/>
      <c r="CR6" s="23"/>
      <c r="CS6" s="429" t="s">
        <v>984</v>
      </c>
      <c r="CT6" s="430" t="s">
        <v>280</v>
      </c>
      <c r="CU6" s="3" t="s">
        <v>272</v>
      </c>
      <c r="CV6" s="3"/>
      <c r="CW6" s="3"/>
      <c r="CX6" s="3" t="s">
        <v>272</v>
      </c>
      <c r="CY6" s="3"/>
      <c r="CZ6" s="3"/>
      <c r="DA6" s="3" t="s">
        <v>272</v>
      </c>
      <c r="DB6" s="3"/>
      <c r="DC6" s="3"/>
      <c r="DD6" s="3" t="s">
        <v>272</v>
      </c>
      <c r="DE6" s="3"/>
      <c r="DF6" s="3"/>
      <c r="DG6" s="3" t="s">
        <v>272</v>
      </c>
      <c r="DH6" s="3"/>
      <c r="DI6" s="3"/>
      <c r="DJ6" s="3" t="s">
        <v>272</v>
      </c>
      <c r="DK6" s="3"/>
      <c r="DL6" s="3"/>
      <c r="DM6" s="23"/>
      <c r="DN6" s="2">
        <v>7</v>
      </c>
      <c r="DO6" s="3">
        <v>10</v>
      </c>
      <c r="DP6" s="3">
        <v>10</v>
      </c>
      <c r="DQ6" s="3">
        <v>10</v>
      </c>
      <c r="DR6" s="3">
        <v>9</v>
      </c>
      <c r="DS6" s="3">
        <v>10</v>
      </c>
      <c r="DT6" s="3">
        <v>9</v>
      </c>
      <c r="DU6" s="3">
        <v>10</v>
      </c>
      <c r="DV6" s="3">
        <v>9</v>
      </c>
      <c r="DW6" s="3">
        <v>10</v>
      </c>
      <c r="DX6" s="3">
        <v>9</v>
      </c>
      <c r="DY6" s="3">
        <v>10</v>
      </c>
      <c r="DZ6" s="3">
        <v>9</v>
      </c>
      <c r="EA6" s="23"/>
      <c r="EB6" s="26" t="s">
        <v>69</v>
      </c>
      <c r="EC6" s="24">
        <v>0</v>
      </c>
      <c r="ED6" s="23"/>
      <c r="EE6" s="3" t="s">
        <v>3</v>
      </c>
      <c r="EF6" s="3">
        <v>0.5</v>
      </c>
      <c r="EG6" s="3">
        <v>0.2</v>
      </c>
      <c r="EH6" s="3">
        <v>0.2</v>
      </c>
      <c r="EI6" s="3">
        <v>0.2</v>
      </c>
      <c r="EJ6" s="3">
        <v>0.5</v>
      </c>
      <c r="EK6" s="3">
        <v>0.5</v>
      </c>
      <c r="EL6" s="44"/>
      <c r="EM6" t="s">
        <v>61</v>
      </c>
      <c r="EN6" s="3">
        <v>2</v>
      </c>
      <c r="EO6" s="44"/>
      <c r="EP6" s="70" t="s">
        <v>309</v>
      </c>
      <c r="EQ6" s="3">
        <v>7</v>
      </c>
      <c r="ER6" s="3">
        <v>7</v>
      </c>
      <c r="ES6" s="3">
        <v>7</v>
      </c>
      <c r="ET6" s="189"/>
      <c r="EU6" s="70" t="s">
        <v>183</v>
      </c>
      <c r="EV6" s="206">
        <v>0.9</v>
      </c>
    </row>
    <row r="7" spans="1:152" ht="15.75" thickBot="1" x14ac:dyDescent="0.25">
      <c r="A7" s="322" t="s">
        <v>869</v>
      </c>
      <c r="B7" s="401" t="s">
        <v>282</v>
      </c>
      <c r="C7" s="3" t="s">
        <v>272</v>
      </c>
      <c r="D7" s="3"/>
      <c r="E7" s="3"/>
      <c r="F7" s="3" t="s">
        <v>21</v>
      </c>
      <c r="G7" s="3" t="s">
        <v>272</v>
      </c>
      <c r="H7" s="3"/>
      <c r="I7" s="3"/>
      <c r="J7" s="3" t="s">
        <v>21</v>
      </c>
      <c r="K7" s="3" t="s">
        <v>272</v>
      </c>
      <c r="L7" s="3"/>
      <c r="M7" s="3"/>
      <c r="N7" s="3" t="s">
        <v>21</v>
      </c>
      <c r="O7" s="3" t="s">
        <v>272</v>
      </c>
      <c r="P7" s="3"/>
      <c r="Q7" s="3"/>
      <c r="R7" s="3" t="s">
        <v>21</v>
      </c>
      <c r="S7" s="3" t="s">
        <v>272</v>
      </c>
      <c r="T7" s="3"/>
      <c r="U7" s="3"/>
      <c r="V7" s="3" t="s">
        <v>21</v>
      </c>
      <c r="W7" s="3" t="s">
        <v>272</v>
      </c>
      <c r="X7" s="3"/>
      <c r="Y7" s="3"/>
      <c r="Z7" s="3" t="s">
        <v>21</v>
      </c>
      <c r="AA7" s="21"/>
      <c r="AB7" s="287" t="s">
        <v>39</v>
      </c>
      <c r="AC7" s="288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23"/>
      <c r="AW7" s="309" t="s">
        <v>687</v>
      </c>
      <c r="AX7" s="310" t="s">
        <v>281</v>
      </c>
      <c r="AY7" s="3" t="s">
        <v>272</v>
      </c>
      <c r="AZ7" s="3"/>
      <c r="BA7" s="3"/>
      <c r="BB7" s="3" t="s">
        <v>272</v>
      </c>
      <c r="BC7" s="3"/>
      <c r="BD7" s="3"/>
      <c r="BE7" s="3" t="s">
        <v>272</v>
      </c>
      <c r="BF7" s="3"/>
      <c r="BG7" s="3"/>
      <c r="BH7" s="3" t="s">
        <v>272</v>
      </c>
      <c r="BI7" s="3"/>
      <c r="BJ7" s="3"/>
      <c r="BK7" s="3" t="s">
        <v>272</v>
      </c>
      <c r="BL7" s="3"/>
      <c r="BM7" s="3"/>
      <c r="BN7" s="3" t="s">
        <v>272</v>
      </c>
      <c r="BO7" s="3"/>
      <c r="BP7" s="3"/>
      <c r="BQ7" s="23"/>
      <c r="BR7" s="346" t="s">
        <v>1370</v>
      </c>
      <c r="BS7" s="474" t="s">
        <v>1371</v>
      </c>
      <c r="BT7" s="186">
        <v>2</v>
      </c>
      <c r="BU7" s="186"/>
      <c r="BV7" s="186"/>
      <c r="BW7" s="396"/>
      <c r="BX7" s="217" t="s">
        <v>485</v>
      </c>
      <c r="BY7" s="3" t="s">
        <v>281</v>
      </c>
      <c r="BZ7" s="3" t="s">
        <v>272</v>
      </c>
      <c r="CA7" s="3"/>
      <c r="CB7" s="3"/>
      <c r="CC7" s="3" t="s">
        <v>272</v>
      </c>
      <c r="CD7" s="3"/>
      <c r="CE7" s="3"/>
      <c r="CF7" s="3" t="s">
        <v>272</v>
      </c>
      <c r="CG7" s="3"/>
      <c r="CH7" s="3"/>
      <c r="CI7" s="3" t="s">
        <v>272</v>
      </c>
      <c r="CJ7" s="3"/>
      <c r="CK7" s="3"/>
      <c r="CL7" s="3" t="s">
        <v>272</v>
      </c>
      <c r="CM7" s="3"/>
      <c r="CN7" s="3"/>
      <c r="CO7" s="3" t="s">
        <v>272</v>
      </c>
      <c r="CP7" s="3"/>
      <c r="CQ7" s="3"/>
      <c r="CR7" s="23"/>
      <c r="CS7" s="427" t="s">
        <v>985</v>
      </c>
      <c r="CT7" s="428" t="s">
        <v>281</v>
      </c>
      <c r="CU7" s="3" t="s">
        <v>272</v>
      </c>
      <c r="CV7" s="3"/>
      <c r="CW7" s="3"/>
      <c r="CX7" s="3" t="s">
        <v>272</v>
      </c>
      <c r="CY7" s="3"/>
      <c r="CZ7" s="3"/>
      <c r="DA7" s="3" t="s">
        <v>272</v>
      </c>
      <c r="DB7" s="3"/>
      <c r="DC7" s="3"/>
      <c r="DD7" s="3" t="s">
        <v>272</v>
      </c>
      <c r="DE7" s="3"/>
      <c r="DF7" s="3"/>
      <c r="DG7" s="3" t="s">
        <v>272</v>
      </c>
      <c r="DH7" s="3"/>
      <c r="DI7" s="3"/>
      <c r="DJ7" s="3" t="s">
        <v>272</v>
      </c>
      <c r="DK7" s="3"/>
      <c r="DL7" s="3"/>
      <c r="DM7" s="23"/>
      <c r="DN7" s="2">
        <v>6</v>
      </c>
      <c r="DO7" s="3">
        <v>10</v>
      </c>
      <c r="DP7" s="3">
        <v>10</v>
      </c>
      <c r="DQ7" s="3">
        <v>10</v>
      </c>
      <c r="DR7" s="3">
        <v>9</v>
      </c>
      <c r="DS7" s="3">
        <v>10</v>
      </c>
      <c r="DT7" s="3">
        <v>9</v>
      </c>
      <c r="DU7" s="3">
        <v>10</v>
      </c>
      <c r="DV7" s="3">
        <v>9</v>
      </c>
      <c r="DW7" s="3">
        <v>10</v>
      </c>
      <c r="DX7" s="3">
        <v>9</v>
      </c>
      <c r="DY7" s="3">
        <v>10</v>
      </c>
      <c r="DZ7" s="3">
        <v>9</v>
      </c>
      <c r="EA7" s="23"/>
      <c r="EB7" s="26" t="s">
        <v>70</v>
      </c>
      <c r="EC7" s="24">
        <v>0</v>
      </c>
      <c r="ED7" s="23"/>
      <c r="EE7" s="3" t="s">
        <v>6</v>
      </c>
      <c r="EF7" s="3">
        <v>0.7</v>
      </c>
      <c r="EG7" s="3">
        <v>0.4</v>
      </c>
      <c r="EH7" s="3">
        <v>0.4</v>
      </c>
      <c r="EI7" s="3">
        <v>0.4</v>
      </c>
      <c r="EJ7" s="3">
        <v>0.7</v>
      </c>
      <c r="EK7" s="3">
        <v>0.7</v>
      </c>
      <c r="EL7" s="44"/>
      <c r="EM7" t="s">
        <v>308</v>
      </c>
      <c r="EN7" s="3">
        <v>3</v>
      </c>
      <c r="EO7" s="44"/>
      <c r="EP7" s="70" t="s">
        <v>310</v>
      </c>
      <c r="EQ7" s="3">
        <v>9</v>
      </c>
      <c r="ER7" s="3">
        <v>6</v>
      </c>
      <c r="ES7" s="3">
        <v>6</v>
      </c>
      <c r="ET7" s="189"/>
      <c r="EU7" s="70" t="s">
        <v>184</v>
      </c>
      <c r="EV7" s="206">
        <v>1.1000000000000001</v>
      </c>
    </row>
    <row r="8" spans="1:152" ht="15.75" thickBot="1" x14ac:dyDescent="0.25">
      <c r="A8" s="398" t="s">
        <v>870</v>
      </c>
      <c r="B8" s="401" t="s">
        <v>283</v>
      </c>
      <c r="C8" s="3" t="s">
        <v>272</v>
      </c>
      <c r="D8" s="3"/>
      <c r="E8" s="3"/>
      <c r="F8" s="3" t="s">
        <v>21</v>
      </c>
      <c r="G8" s="3" t="s">
        <v>272</v>
      </c>
      <c r="H8" s="3"/>
      <c r="I8" s="3"/>
      <c r="J8" s="3" t="s">
        <v>21</v>
      </c>
      <c r="K8" s="3" t="s">
        <v>272</v>
      </c>
      <c r="L8" s="3"/>
      <c r="M8" s="3"/>
      <c r="N8" s="3" t="s">
        <v>21</v>
      </c>
      <c r="O8" s="3" t="s">
        <v>272</v>
      </c>
      <c r="P8" s="3"/>
      <c r="Q8" s="3"/>
      <c r="R8" s="3" t="s">
        <v>21</v>
      </c>
      <c r="S8" s="3" t="s">
        <v>272</v>
      </c>
      <c r="T8" s="3"/>
      <c r="U8" s="3"/>
      <c r="V8" s="3" t="s">
        <v>21</v>
      </c>
      <c r="W8" s="3" t="s">
        <v>272</v>
      </c>
      <c r="X8" s="3"/>
      <c r="Y8" s="3"/>
      <c r="Z8" s="3" t="s">
        <v>21</v>
      </c>
      <c r="AA8" s="21"/>
      <c r="AB8" s="282" t="s">
        <v>744</v>
      </c>
      <c r="AC8" s="283" t="s">
        <v>238</v>
      </c>
      <c r="AD8" s="11" t="s">
        <v>5</v>
      </c>
      <c r="AE8" s="11">
        <v>0.1</v>
      </c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 t="s">
        <v>5</v>
      </c>
      <c r="AQ8" s="186">
        <v>0</v>
      </c>
      <c r="AR8" s="11"/>
      <c r="AS8" s="11" t="s">
        <v>5</v>
      </c>
      <c r="AT8" s="186">
        <v>0</v>
      </c>
      <c r="AU8" s="11"/>
      <c r="AV8" s="23"/>
      <c r="AW8" s="303" t="s">
        <v>688</v>
      </c>
      <c r="AX8" s="311" t="s">
        <v>282</v>
      </c>
      <c r="AY8" s="3" t="s">
        <v>272</v>
      </c>
      <c r="AZ8" s="3"/>
      <c r="BA8" s="3"/>
      <c r="BB8" s="3" t="s">
        <v>272</v>
      </c>
      <c r="BC8" s="3"/>
      <c r="BD8" s="3"/>
      <c r="BE8" s="3" t="s">
        <v>272</v>
      </c>
      <c r="BF8" s="3"/>
      <c r="BG8" s="3"/>
      <c r="BH8" s="3" t="s">
        <v>272</v>
      </c>
      <c r="BI8" s="3"/>
      <c r="BJ8" s="3"/>
      <c r="BK8" s="3" t="s">
        <v>272</v>
      </c>
      <c r="BL8" s="3"/>
      <c r="BM8" s="3"/>
      <c r="BN8" s="3" t="s">
        <v>272</v>
      </c>
      <c r="BO8" s="3"/>
      <c r="BP8" s="3"/>
      <c r="BQ8" s="23"/>
      <c r="BR8" s="185"/>
      <c r="BS8" s="11"/>
      <c r="BT8" s="186"/>
      <c r="BU8" s="186"/>
      <c r="BV8" s="186"/>
      <c r="BW8" s="396"/>
      <c r="BX8" s="217" t="s">
        <v>486</v>
      </c>
      <c r="BY8" s="3" t="s">
        <v>282</v>
      </c>
      <c r="BZ8" s="3" t="s">
        <v>272</v>
      </c>
      <c r="CA8" s="3"/>
      <c r="CB8" s="3"/>
      <c r="CC8" s="3" t="s">
        <v>272</v>
      </c>
      <c r="CD8" s="3"/>
      <c r="CE8" s="3"/>
      <c r="CF8" s="3" t="s">
        <v>272</v>
      </c>
      <c r="CG8" s="3"/>
      <c r="CH8" s="3"/>
      <c r="CI8" s="3" t="s">
        <v>272</v>
      </c>
      <c r="CJ8" s="3"/>
      <c r="CK8" s="3"/>
      <c r="CL8" s="3" t="s">
        <v>272</v>
      </c>
      <c r="CM8" s="3"/>
      <c r="CN8" s="3"/>
      <c r="CO8" s="3" t="s">
        <v>272</v>
      </c>
      <c r="CP8" s="3"/>
      <c r="CQ8" s="3"/>
      <c r="CR8" s="23"/>
      <c r="CS8" s="293" t="s">
        <v>986</v>
      </c>
      <c r="CT8" s="37" t="s">
        <v>282</v>
      </c>
      <c r="CU8" s="3" t="s">
        <v>272</v>
      </c>
      <c r="CV8" s="3"/>
      <c r="CW8" s="3"/>
      <c r="CX8" s="3" t="s">
        <v>272</v>
      </c>
      <c r="CY8" s="3"/>
      <c r="CZ8" s="3"/>
      <c r="DA8" s="3" t="s">
        <v>272</v>
      </c>
      <c r="DB8" s="3"/>
      <c r="DC8" s="3"/>
      <c r="DD8" s="3" t="s">
        <v>272</v>
      </c>
      <c r="DE8" s="3"/>
      <c r="DF8" s="3"/>
      <c r="DG8" s="3" t="s">
        <v>272</v>
      </c>
      <c r="DH8" s="3"/>
      <c r="DI8" s="3"/>
      <c r="DJ8" s="3" t="s">
        <v>272</v>
      </c>
      <c r="DK8" s="3"/>
      <c r="DL8" s="3"/>
      <c r="DM8" s="23"/>
      <c r="DN8" s="2">
        <v>5</v>
      </c>
      <c r="DO8" s="3">
        <v>7</v>
      </c>
      <c r="DP8" s="3">
        <v>7</v>
      </c>
      <c r="DQ8" s="3">
        <v>7</v>
      </c>
      <c r="DR8" s="3">
        <v>6</v>
      </c>
      <c r="DS8" s="3">
        <v>10</v>
      </c>
      <c r="DT8" s="3">
        <v>9</v>
      </c>
      <c r="DU8" s="3">
        <v>10</v>
      </c>
      <c r="DV8" s="3">
        <v>9</v>
      </c>
      <c r="DW8" s="3">
        <v>10</v>
      </c>
      <c r="DX8" s="3">
        <v>9</v>
      </c>
      <c r="DY8" s="3">
        <v>10</v>
      </c>
      <c r="DZ8" s="3">
        <v>9</v>
      </c>
      <c r="EA8" s="23"/>
      <c r="EB8" s="3" t="s">
        <v>62</v>
      </c>
      <c r="EC8" s="24">
        <v>0</v>
      </c>
      <c r="ED8" s="23"/>
      <c r="EE8" s="3" t="s">
        <v>9</v>
      </c>
      <c r="EF8" s="3">
        <v>0.9</v>
      </c>
      <c r="EG8" s="3">
        <v>0.6</v>
      </c>
      <c r="EH8" s="3">
        <v>0.6</v>
      </c>
      <c r="EI8" s="3">
        <v>0.6</v>
      </c>
      <c r="EJ8" s="3">
        <v>0.9</v>
      </c>
      <c r="EK8" s="3">
        <v>0.9</v>
      </c>
      <c r="EL8" s="44"/>
      <c r="EM8" t="s">
        <v>309</v>
      </c>
      <c r="EN8" s="3">
        <v>4</v>
      </c>
      <c r="EO8" s="44"/>
      <c r="EP8" s="70" t="s">
        <v>364</v>
      </c>
      <c r="EQ8" s="3">
        <v>11</v>
      </c>
      <c r="ER8" s="3">
        <v>6</v>
      </c>
      <c r="ES8" s="3">
        <v>6</v>
      </c>
      <c r="ET8" s="189"/>
      <c r="EU8" s="70" t="s">
        <v>185</v>
      </c>
      <c r="EV8" s="206">
        <v>1.3</v>
      </c>
    </row>
    <row r="9" spans="1:152" ht="16.5" thickBot="1" x14ac:dyDescent="0.25">
      <c r="A9" s="322" t="s">
        <v>871</v>
      </c>
      <c r="B9" s="401" t="s">
        <v>284</v>
      </c>
      <c r="C9" s="3" t="s">
        <v>272</v>
      </c>
      <c r="D9" s="3"/>
      <c r="E9" s="3"/>
      <c r="F9" s="3" t="s">
        <v>21</v>
      </c>
      <c r="G9" s="3" t="s">
        <v>272</v>
      </c>
      <c r="H9" s="3"/>
      <c r="I9" s="3"/>
      <c r="J9" s="3" t="s">
        <v>21</v>
      </c>
      <c r="K9" s="3" t="s">
        <v>272</v>
      </c>
      <c r="L9" s="3"/>
      <c r="M9" s="3"/>
      <c r="N9" s="3" t="s">
        <v>21</v>
      </c>
      <c r="O9" s="3" t="s">
        <v>272</v>
      </c>
      <c r="P9" s="3"/>
      <c r="Q9" s="3"/>
      <c r="R9" s="3" t="s">
        <v>21</v>
      </c>
      <c r="S9" s="3" t="s">
        <v>272</v>
      </c>
      <c r="T9" s="3"/>
      <c r="U9" s="3"/>
      <c r="V9" s="3" t="s">
        <v>21</v>
      </c>
      <c r="W9" s="3" t="s">
        <v>272</v>
      </c>
      <c r="X9" s="3"/>
      <c r="Y9" s="3"/>
      <c r="Z9" s="3" t="s">
        <v>21</v>
      </c>
      <c r="AA9" s="21"/>
      <c r="AB9" s="295" t="s">
        <v>745</v>
      </c>
      <c r="AC9" s="296" t="s">
        <v>238</v>
      </c>
      <c r="AD9" s="11" t="s">
        <v>5</v>
      </c>
      <c r="AE9" s="11">
        <v>0.1</v>
      </c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 t="s">
        <v>5</v>
      </c>
      <c r="AQ9" s="186">
        <v>0</v>
      </c>
      <c r="AR9" s="11"/>
      <c r="AS9" s="11" t="s">
        <v>5</v>
      </c>
      <c r="AT9" s="186">
        <v>0</v>
      </c>
      <c r="AU9" s="11"/>
      <c r="AV9" s="23"/>
      <c r="AW9" s="309" t="s">
        <v>689</v>
      </c>
      <c r="AX9" s="310" t="s">
        <v>283</v>
      </c>
      <c r="AY9" s="3" t="s">
        <v>272</v>
      </c>
      <c r="AZ9" s="3"/>
      <c r="BA9" s="3"/>
      <c r="BB9" s="3" t="s">
        <v>272</v>
      </c>
      <c r="BC9" s="3"/>
      <c r="BD9" s="3"/>
      <c r="BE9" s="3" t="s">
        <v>272</v>
      </c>
      <c r="BF9" s="3"/>
      <c r="BG9" s="3"/>
      <c r="BH9" s="3" t="s">
        <v>272</v>
      </c>
      <c r="BI9" s="3"/>
      <c r="BJ9" s="3"/>
      <c r="BK9" s="3" t="s">
        <v>272</v>
      </c>
      <c r="BL9" s="3"/>
      <c r="BM9" s="3"/>
      <c r="BN9" s="3" t="s">
        <v>272</v>
      </c>
      <c r="BO9" s="3"/>
      <c r="BP9" s="3"/>
      <c r="BQ9" s="23"/>
      <c r="BR9" s="357" t="s">
        <v>4</v>
      </c>
      <c r="BS9" s="352"/>
      <c r="BT9" s="186"/>
      <c r="BU9" s="186"/>
      <c r="BV9" s="186"/>
      <c r="BW9" s="396"/>
      <c r="BX9" s="217" t="s">
        <v>487</v>
      </c>
      <c r="BY9" s="3" t="s">
        <v>283</v>
      </c>
      <c r="BZ9" s="3" t="s">
        <v>272</v>
      </c>
      <c r="CA9" s="3"/>
      <c r="CB9" s="3"/>
      <c r="CC9" s="3" t="s">
        <v>272</v>
      </c>
      <c r="CD9" s="3"/>
      <c r="CE9" s="3"/>
      <c r="CF9" s="3" t="s">
        <v>272</v>
      </c>
      <c r="CG9" s="3"/>
      <c r="CH9" s="3"/>
      <c r="CI9" s="3" t="s">
        <v>272</v>
      </c>
      <c r="CJ9" s="3"/>
      <c r="CK9" s="3"/>
      <c r="CL9" s="3" t="s">
        <v>272</v>
      </c>
      <c r="CM9" s="3"/>
      <c r="CN9" s="3"/>
      <c r="CO9" s="3" t="s">
        <v>272</v>
      </c>
      <c r="CP9" s="3"/>
      <c r="CQ9" s="3"/>
      <c r="CR9" s="23"/>
      <c r="CS9" s="15"/>
      <c r="CU9" s="16"/>
      <c r="CV9" s="16"/>
      <c r="CW9" s="16"/>
      <c r="CX9" s="376"/>
      <c r="CY9" s="376"/>
      <c r="CZ9" s="376"/>
      <c r="DA9" s="359"/>
      <c r="DB9" s="359"/>
      <c r="DC9" s="359"/>
      <c r="DD9" s="237"/>
      <c r="DE9" s="16"/>
      <c r="DF9" s="16"/>
      <c r="DG9" s="237"/>
      <c r="DH9" s="237"/>
      <c r="DI9" s="237"/>
      <c r="DJ9" s="359"/>
      <c r="DK9" s="376"/>
      <c r="DL9" s="376"/>
      <c r="DM9" s="23"/>
      <c r="DN9" s="2">
        <v>4</v>
      </c>
      <c r="DO9" s="3">
        <v>6</v>
      </c>
      <c r="DP9" s="3">
        <v>6</v>
      </c>
      <c r="DQ9" s="3">
        <v>6</v>
      </c>
      <c r="DR9" s="3">
        <v>5</v>
      </c>
      <c r="DS9" s="3">
        <v>7</v>
      </c>
      <c r="DT9" s="3">
        <v>6</v>
      </c>
      <c r="DU9" s="3">
        <v>10</v>
      </c>
      <c r="DV9" s="3">
        <v>9</v>
      </c>
      <c r="DW9" s="3">
        <v>10</v>
      </c>
      <c r="DX9" s="3">
        <v>9</v>
      </c>
      <c r="DY9" s="3">
        <v>10</v>
      </c>
      <c r="DZ9" s="3">
        <v>9</v>
      </c>
      <c r="EA9" s="23"/>
      <c r="EB9" s="3" t="s">
        <v>64</v>
      </c>
      <c r="EC9" s="24">
        <v>0</v>
      </c>
      <c r="ED9" s="23"/>
      <c r="EE9" s="3" t="s">
        <v>7</v>
      </c>
      <c r="EF9" s="3">
        <v>1.1000000000000001</v>
      </c>
      <c r="EG9" s="3">
        <v>0.8</v>
      </c>
      <c r="EH9" s="3">
        <v>0.8</v>
      </c>
      <c r="EI9" s="3">
        <v>0.8</v>
      </c>
      <c r="EJ9" s="3">
        <v>1.1000000000000001</v>
      </c>
      <c r="EK9" s="3">
        <v>1.1000000000000001</v>
      </c>
      <c r="EL9" s="44"/>
      <c r="EM9" t="s">
        <v>310</v>
      </c>
      <c r="EN9" s="3">
        <v>5</v>
      </c>
      <c r="EO9" s="44"/>
      <c r="EP9" s="70" t="s">
        <v>365</v>
      </c>
      <c r="EQ9" s="3">
        <v>13</v>
      </c>
      <c r="ER9" s="3">
        <v>5</v>
      </c>
      <c r="ES9" s="3">
        <v>5</v>
      </c>
      <c r="ET9" s="189"/>
      <c r="EU9" s="70" t="s">
        <v>186</v>
      </c>
      <c r="EV9" s="206">
        <v>1.5</v>
      </c>
    </row>
    <row r="10" spans="1:152" ht="15.75" thickBot="1" x14ac:dyDescent="0.25">
      <c r="A10" s="398" t="s">
        <v>872</v>
      </c>
      <c r="B10" s="401" t="s">
        <v>285</v>
      </c>
      <c r="C10" s="3" t="s">
        <v>272</v>
      </c>
      <c r="D10" s="3"/>
      <c r="E10" s="3"/>
      <c r="F10" s="3" t="s">
        <v>21</v>
      </c>
      <c r="G10" s="3" t="s">
        <v>272</v>
      </c>
      <c r="H10" s="3"/>
      <c r="I10" s="3"/>
      <c r="J10" s="3" t="s">
        <v>21</v>
      </c>
      <c r="K10" s="3" t="s">
        <v>272</v>
      </c>
      <c r="L10" s="3"/>
      <c r="M10" s="3"/>
      <c r="N10" s="3" t="s">
        <v>21</v>
      </c>
      <c r="O10" s="3" t="s">
        <v>272</v>
      </c>
      <c r="P10" s="3"/>
      <c r="Q10" s="3"/>
      <c r="R10" s="3" t="s">
        <v>21</v>
      </c>
      <c r="S10" s="3" t="s">
        <v>272</v>
      </c>
      <c r="T10" s="3"/>
      <c r="U10" s="3"/>
      <c r="V10" s="3" t="s">
        <v>21</v>
      </c>
      <c r="W10" s="3" t="s">
        <v>272</v>
      </c>
      <c r="X10" s="3"/>
      <c r="Y10" s="3"/>
      <c r="Z10" s="3" t="s">
        <v>21</v>
      </c>
      <c r="AA10" s="21"/>
      <c r="AB10" s="297" t="s">
        <v>746</v>
      </c>
      <c r="AC10" s="298" t="s">
        <v>239</v>
      </c>
      <c r="AD10" s="11" t="s">
        <v>5</v>
      </c>
      <c r="AE10" s="11">
        <v>0.1</v>
      </c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 t="s">
        <v>5</v>
      </c>
      <c r="AQ10" s="186">
        <v>0</v>
      </c>
      <c r="AR10" s="11"/>
      <c r="AS10" s="11" t="s">
        <v>5</v>
      </c>
      <c r="AT10" s="186">
        <v>0</v>
      </c>
      <c r="AU10" s="11"/>
      <c r="AV10" s="23"/>
      <c r="AW10" s="303" t="s">
        <v>690</v>
      </c>
      <c r="AX10" s="311" t="s">
        <v>284</v>
      </c>
      <c r="AY10" s="3" t="s">
        <v>272</v>
      </c>
      <c r="AZ10" s="3"/>
      <c r="BA10" s="3"/>
      <c r="BB10" s="3" t="s">
        <v>272</v>
      </c>
      <c r="BC10" s="3"/>
      <c r="BD10" s="3"/>
      <c r="BE10" s="3" t="s">
        <v>272</v>
      </c>
      <c r="BF10" s="3"/>
      <c r="BG10" s="3"/>
      <c r="BH10" s="3" t="s">
        <v>272</v>
      </c>
      <c r="BI10" s="3"/>
      <c r="BJ10" s="3"/>
      <c r="BK10" s="3" t="s">
        <v>272</v>
      </c>
      <c r="BL10" s="3"/>
      <c r="BM10" s="3"/>
      <c r="BN10" s="3" t="s">
        <v>272</v>
      </c>
      <c r="BO10" s="3"/>
      <c r="BP10" s="3"/>
      <c r="BQ10" s="23"/>
      <c r="BR10" s="307" t="s">
        <v>549</v>
      </c>
      <c r="BS10" s="467" t="s">
        <v>110</v>
      </c>
      <c r="BT10" s="186">
        <f t="shared" ref="BT10:BT18" si="0">BV10*2</f>
        <v>0.8</v>
      </c>
      <c r="BU10" s="186">
        <f>BV10*1.5</f>
        <v>0.60000000000000009</v>
      </c>
      <c r="BV10" s="186">
        <v>0.4</v>
      </c>
      <c r="BW10" s="396"/>
      <c r="BX10" s="217" t="s">
        <v>488</v>
      </c>
      <c r="BY10" s="3" t="s">
        <v>284</v>
      </c>
      <c r="BZ10" s="3" t="s">
        <v>272</v>
      </c>
      <c r="CA10" s="3"/>
      <c r="CB10" s="3"/>
      <c r="CC10" s="3" t="s">
        <v>272</v>
      </c>
      <c r="CD10" s="3"/>
      <c r="CE10" s="3"/>
      <c r="CF10" s="3" t="s">
        <v>272</v>
      </c>
      <c r="CG10" s="3"/>
      <c r="CH10" s="3"/>
      <c r="CI10" s="3" t="s">
        <v>272</v>
      </c>
      <c r="CJ10" s="3"/>
      <c r="CK10" s="3"/>
      <c r="CL10" s="3" t="s">
        <v>272</v>
      </c>
      <c r="CM10" s="3"/>
      <c r="CN10" s="3"/>
      <c r="CO10" s="3" t="s">
        <v>272</v>
      </c>
      <c r="CP10" s="3"/>
      <c r="CQ10" s="3"/>
      <c r="CR10" s="23"/>
      <c r="CS10" s="287" t="s">
        <v>39</v>
      </c>
      <c r="CT10" s="354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23"/>
      <c r="DN10" s="2">
        <v>3</v>
      </c>
      <c r="DO10" s="3">
        <v>5</v>
      </c>
      <c r="DP10" s="3">
        <v>4</v>
      </c>
      <c r="DQ10" s="3">
        <v>5</v>
      </c>
      <c r="DR10" s="3">
        <v>4</v>
      </c>
      <c r="DS10" s="3">
        <v>6</v>
      </c>
      <c r="DT10" s="3">
        <v>5</v>
      </c>
      <c r="DU10" s="3">
        <v>7</v>
      </c>
      <c r="DV10" s="3">
        <v>6</v>
      </c>
      <c r="DW10" s="3">
        <v>7</v>
      </c>
      <c r="DX10" s="3">
        <v>6</v>
      </c>
      <c r="DY10" s="3">
        <v>10</v>
      </c>
      <c r="DZ10" s="3">
        <v>9</v>
      </c>
      <c r="EA10" s="23"/>
      <c r="EB10" s="3" t="s">
        <v>65</v>
      </c>
      <c r="EC10" s="24">
        <v>0</v>
      </c>
      <c r="ED10" s="23"/>
      <c r="EE10" s="3" t="s">
        <v>17</v>
      </c>
      <c r="EF10" s="3">
        <v>1.3</v>
      </c>
      <c r="EG10" s="3">
        <v>0.8</v>
      </c>
      <c r="EH10" s="3">
        <v>0.8</v>
      </c>
      <c r="EI10" s="3">
        <v>0.8</v>
      </c>
      <c r="EJ10" s="24">
        <v>1.1000000000000001</v>
      </c>
      <c r="EK10" s="24">
        <v>1.1000000000000001</v>
      </c>
      <c r="EL10" s="44"/>
      <c r="EM10" t="s">
        <v>364</v>
      </c>
      <c r="EN10" s="3">
        <v>6</v>
      </c>
      <c r="EO10" s="44"/>
      <c r="ET10" s="189"/>
      <c r="EU10" s="70" t="s">
        <v>187</v>
      </c>
      <c r="EV10" s="225">
        <v>0</v>
      </c>
    </row>
    <row r="11" spans="1:152" ht="15.75" thickBot="1" x14ac:dyDescent="0.25">
      <c r="A11" s="322" t="s">
        <v>873</v>
      </c>
      <c r="B11" s="401" t="s">
        <v>286</v>
      </c>
      <c r="C11" s="3" t="s">
        <v>272</v>
      </c>
      <c r="D11" s="3"/>
      <c r="E11" s="3"/>
      <c r="F11" s="3" t="s">
        <v>21</v>
      </c>
      <c r="G11" s="3" t="s">
        <v>272</v>
      </c>
      <c r="H11" s="3"/>
      <c r="I11" s="3"/>
      <c r="J11" s="3" t="s">
        <v>21</v>
      </c>
      <c r="K11" s="3" t="s">
        <v>272</v>
      </c>
      <c r="L11" s="3"/>
      <c r="M11" s="3"/>
      <c r="N11" s="3" t="s">
        <v>21</v>
      </c>
      <c r="O11" s="3" t="s">
        <v>272</v>
      </c>
      <c r="P11" s="3"/>
      <c r="Q11" s="3"/>
      <c r="R11" s="3" t="s">
        <v>21</v>
      </c>
      <c r="S11" s="3" t="s">
        <v>272</v>
      </c>
      <c r="T11" s="3"/>
      <c r="U11" s="3"/>
      <c r="V11" s="3" t="s">
        <v>21</v>
      </c>
      <c r="W11" s="3" t="s">
        <v>272</v>
      </c>
      <c r="X11" s="3"/>
      <c r="Y11" s="3"/>
      <c r="Z11" s="3" t="s">
        <v>21</v>
      </c>
      <c r="AA11" s="21"/>
      <c r="AB11" s="299" t="s">
        <v>747</v>
      </c>
      <c r="AC11" s="300" t="s">
        <v>239</v>
      </c>
      <c r="AD11" s="11" t="s">
        <v>5</v>
      </c>
      <c r="AE11" s="11">
        <v>0.1</v>
      </c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 t="s">
        <v>5</v>
      </c>
      <c r="AQ11" s="186">
        <v>0</v>
      </c>
      <c r="AR11" s="11"/>
      <c r="AS11" s="11" t="s">
        <v>5</v>
      </c>
      <c r="AT11" s="186">
        <v>0</v>
      </c>
      <c r="AU11" s="11"/>
      <c r="AV11" s="23"/>
      <c r="AW11" s="309" t="s">
        <v>691</v>
      </c>
      <c r="AX11" s="310" t="s">
        <v>285</v>
      </c>
      <c r="AY11" s="3" t="s">
        <v>272</v>
      </c>
      <c r="AZ11" s="3"/>
      <c r="BA11" s="3"/>
      <c r="BB11" s="3" t="s">
        <v>272</v>
      </c>
      <c r="BC11" s="3"/>
      <c r="BD11" s="3"/>
      <c r="BE11" s="3" t="s">
        <v>272</v>
      </c>
      <c r="BF11" s="3"/>
      <c r="BG11" s="3"/>
      <c r="BH11" s="3" t="s">
        <v>272</v>
      </c>
      <c r="BI11" s="3"/>
      <c r="BJ11" s="3"/>
      <c r="BK11" s="3" t="s">
        <v>272</v>
      </c>
      <c r="BL11" s="3"/>
      <c r="BM11" s="3"/>
      <c r="BN11" s="3" t="s">
        <v>272</v>
      </c>
      <c r="BO11" s="3"/>
      <c r="BP11" s="3"/>
      <c r="BQ11" s="23"/>
      <c r="BR11" s="202" t="s">
        <v>550</v>
      </c>
      <c r="BS11" s="468" t="s">
        <v>111</v>
      </c>
      <c r="BT11" s="186">
        <f t="shared" si="0"/>
        <v>0.8</v>
      </c>
      <c r="BU11" s="186">
        <f t="shared" ref="BU11:BU18" si="1">BV11*1.5</f>
        <v>0.60000000000000009</v>
      </c>
      <c r="BV11" s="186">
        <v>0.4</v>
      </c>
      <c r="BW11" s="396"/>
      <c r="BX11" s="217" t="s">
        <v>489</v>
      </c>
      <c r="BY11" s="3" t="s">
        <v>285</v>
      </c>
      <c r="BZ11" s="3" t="s">
        <v>272</v>
      </c>
      <c r="CA11" s="3"/>
      <c r="CB11" s="3"/>
      <c r="CC11" s="3" t="s">
        <v>272</v>
      </c>
      <c r="CD11" s="3"/>
      <c r="CE11" s="3"/>
      <c r="CF11" s="3" t="s">
        <v>272</v>
      </c>
      <c r="CG11" s="3"/>
      <c r="CH11" s="3"/>
      <c r="CI11" s="3" t="s">
        <v>272</v>
      </c>
      <c r="CJ11" s="3"/>
      <c r="CK11" s="3"/>
      <c r="CL11" s="3" t="s">
        <v>272</v>
      </c>
      <c r="CM11" s="3"/>
      <c r="CN11" s="3"/>
      <c r="CO11" s="3" t="s">
        <v>272</v>
      </c>
      <c r="CP11" s="3"/>
      <c r="CQ11" s="3"/>
      <c r="CR11" s="23"/>
      <c r="CS11" s="307" t="s">
        <v>968</v>
      </c>
      <c r="CT11" s="366" t="s">
        <v>238</v>
      </c>
      <c r="CU11" s="3" t="s">
        <v>5</v>
      </c>
      <c r="CV11" s="3">
        <v>0.1</v>
      </c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 t="s">
        <v>5</v>
      </c>
      <c r="DH11" s="3"/>
      <c r="DI11" s="3"/>
      <c r="DJ11" s="3" t="s">
        <v>5</v>
      </c>
      <c r="DK11" s="3"/>
      <c r="DL11" s="3"/>
      <c r="DM11" s="23"/>
      <c r="DN11" s="2">
        <v>2</v>
      </c>
      <c r="DO11" s="3">
        <v>4</v>
      </c>
      <c r="DP11" s="3">
        <v>2</v>
      </c>
      <c r="DQ11" s="3">
        <v>4</v>
      </c>
      <c r="DR11" s="3">
        <v>3</v>
      </c>
      <c r="DS11" s="3">
        <v>5</v>
      </c>
      <c r="DT11" s="3">
        <v>4</v>
      </c>
      <c r="DU11" s="3">
        <v>6</v>
      </c>
      <c r="DV11" s="3">
        <v>5</v>
      </c>
      <c r="DW11" s="3">
        <v>6</v>
      </c>
      <c r="DX11" s="3">
        <v>5</v>
      </c>
      <c r="DY11" s="3">
        <v>7</v>
      </c>
      <c r="DZ11" s="3">
        <v>6</v>
      </c>
      <c r="EA11" s="23"/>
      <c r="EB11" s="3" t="s">
        <v>66</v>
      </c>
      <c r="EC11" s="24">
        <v>0</v>
      </c>
      <c r="ED11" s="23"/>
      <c r="EE11" s="3" t="s">
        <v>18</v>
      </c>
      <c r="EF11" s="3">
        <v>1.5</v>
      </c>
      <c r="EG11" s="3">
        <v>0.8</v>
      </c>
      <c r="EH11" s="3">
        <v>0.8</v>
      </c>
      <c r="EI11" s="3">
        <v>0.8</v>
      </c>
      <c r="EJ11" s="3">
        <v>1.1000000000000001</v>
      </c>
      <c r="EK11" s="3">
        <v>1.1000000000000001</v>
      </c>
      <c r="EL11" s="44"/>
      <c r="EM11" t="s">
        <v>365</v>
      </c>
      <c r="EN11" s="3">
        <v>7</v>
      </c>
      <c r="EO11" s="44"/>
      <c r="ET11" s="189"/>
      <c r="EU11" s="70" t="s">
        <v>188</v>
      </c>
      <c r="EV11" s="206">
        <v>0.3</v>
      </c>
    </row>
    <row r="12" spans="1:152" ht="15.75" thickBot="1" x14ac:dyDescent="0.25">
      <c r="A12" s="398" t="s">
        <v>874</v>
      </c>
      <c r="B12" s="401" t="s">
        <v>287</v>
      </c>
      <c r="C12" s="3" t="s">
        <v>272</v>
      </c>
      <c r="D12" s="3"/>
      <c r="E12" s="3"/>
      <c r="F12" s="3" t="s">
        <v>21</v>
      </c>
      <c r="G12" s="3" t="s">
        <v>272</v>
      </c>
      <c r="H12" s="3"/>
      <c r="I12" s="3"/>
      <c r="J12" s="3" t="s">
        <v>21</v>
      </c>
      <c r="K12" s="3" t="s">
        <v>272</v>
      </c>
      <c r="L12" s="3"/>
      <c r="M12" s="3"/>
      <c r="N12" s="3" t="s">
        <v>21</v>
      </c>
      <c r="O12" s="3" t="s">
        <v>272</v>
      </c>
      <c r="P12" s="3"/>
      <c r="Q12" s="3"/>
      <c r="R12" s="3" t="s">
        <v>21</v>
      </c>
      <c r="S12" s="3" t="s">
        <v>272</v>
      </c>
      <c r="T12" s="3"/>
      <c r="U12" s="3"/>
      <c r="V12" s="3" t="s">
        <v>21</v>
      </c>
      <c r="W12" s="3" t="s">
        <v>272</v>
      </c>
      <c r="X12" s="3"/>
      <c r="Y12" s="3"/>
      <c r="Z12" s="3" t="s">
        <v>21</v>
      </c>
      <c r="AA12" s="21"/>
      <c r="AB12" s="301" t="s">
        <v>748</v>
      </c>
      <c r="AC12" s="302" t="s">
        <v>251</v>
      </c>
      <c r="AD12" s="11" t="s">
        <v>5</v>
      </c>
      <c r="AE12" s="11">
        <v>0.1</v>
      </c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 t="s">
        <v>5</v>
      </c>
      <c r="AQ12" s="186">
        <v>0</v>
      </c>
      <c r="AR12" s="11"/>
      <c r="AS12" s="11" t="s">
        <v>5</v>
      </c>
      <c r="AT12" s="186">
        <v>0</v>
      </c>
      <c r="AU12" s="11"/>
      <c r="AV12" s="23"/>
      <c r="AW12" s="303" t="s">
        <v>692</v>
      </c>
      <c r="AX12" s="311" t="s">
        <v>286</v>
      </c>
      <c r="AY12" s="3" t="s">
        <v>272</v>
      </c>
      <c r="AZ12" s="3"/>
      <c r="BA12" s="3"/>
      <c r="BB12" s="3" t="s">
        <v>272</v>
      </c>
      <c r="BC12" s="3"/>
      <c r="BD12" s="3"/>
      <c r="BE12" s="3" t="s">
        <v>272</v>
      </c>
      <c r="BF12" s="3"/>
      <c r="BG12" s="3"/>
      <c r="BH12" s="3" t="s">
        <v>272</v>
      </c>
      <c r="BI12" s="3"/>
      <c r="BJ12" s="3"/>
      <c r="BK12" s="3" t="s">
        <v>272</v>
      </c>
      <c r="BL12" s="3"/>
      <c r="BM12" s="3"/>
      <c r="BN12" s="3" t="s">
        <v>272</v>
      </c>
      <c r="BO12" s="3"/>
      <c r="BP12" s="3"/>
      <c r="BQ12" s="23"/>
      <c r="BR12" s="307" t="s">
        <v>551</v>
      </c>
      <c r="BS12" s="467" t="s">
        <v>422</v>
      </c>
      <c r="BT12" s="186">
        <f t="shared" si="0"/>
        <v>1.6</v>
      </c>
      <c r="BU12" s="186">
        <f t="shared" si="1"/>
        <v>1.2000000000000002</v>
      </c>
      <c r="BV12" s="186">
        <v>0.8</v>
      </c>
      <c r="BW12" s="25"/>
      <c r="BX12" s="22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23"/>
      <c r="CS12" s="321" t="s">
        <v>969</v>
      </c>
      <c r="CT12" s="362" t="s">
        <v>251</v>
      </c>
      <c r="CU12" s="11" t="s">
        <v>5</v>
      </c>
      <c r="CV12" s="3">
        <v>0.1</v>
      </c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 t="s">
        <v>5</v>
      </c>
      <c r="DH12" s="11"/>
      <c r="DI12" s="11"/>
      <c r="DJ12" s="11" t="s">
        <v>5</v>
      </c>
      <c r="DK12" s="11"/>
      <c r="DL12" s="11"/>
      <c r="DM12" s="23"/>
      <c r="DN12" s="2">
        <v>1</v>
      </c>
      <c r="DO12" s="3">
        <v>3</v>
      </c>
      <c r="DP12" s="3">
        <v>1</v>
      </c>
      <c r="DQ12" s="3">
        <v>3</v>
      </c>
      <c r="DR12" s="3">
        <v>2</v>
      </c>
      <c r="DS12" s="3">
        <v>4</v>
      </c>
      <c r="DT12" s="3">
        <v>3</v>
      </c>
      <c r="DU12" s="3">
        <v>5</v>
      </c>
      <c r="DV12" s="3">
        <v>4</v>
      </c>
      <c r="DW12" s="3">
        <v>5</v>
      </c>
      <c r="DX12" s="3">
        <v>4</v>
      </c>
      <c r="DY12" s="3">
        <v>6</v>
      </c>
      <c r="DZ12" s="3">
        <v>5</v>
      </c>
      <c r="EA12" s="23"/>
      <c r="EB12" s="3" t="s">
        <v>67</v>
      </c>
      <c r="EC12" s="24">
        <v>0</v>
      </c>
      <c r="ED12" s="23"/>
      <c r="EE12" s="3" t="s">
        <v>19</v>
      </c>
      <c r="EF12" s="3">
        <v>1.7</v>
      </c>
      <c r="EG12" s="3">
        <v>0.8</v>
      </c>
      <c r="EH12" s="3">
        <v>0.8</v>
      </c>
      <c r="EI12" s="3">
        <v>0.8</v>
      </c>
      <c r="EJ12" s="3">
        <v>1.1000000000000001</v>
      </c>
      <c r="EK12" s="3">
        <v>1.1000000000000001</v>
      </c>
      <c r="EL12" s="44"/>
      <c r="EO12" s="44"/>
      <c r="ET12" s="189"/>
      <c r="EU12" s="70" t="s">
        <v>189</v>
      </c>
      <c r="EV12" s="206">
        <v>0.5</v>
      </c>
    </row>
    <row r="13" spans="1:152" ht="15.75" thickBot="1" x14ac:dyDescent="0.25">
      <c r="A13" s="322" t="s">
        <v>875</v>
      </c>
      <c r="B13" s="401" t="s">
        <v>295</v>
      </c>
      <c r="C13" s="3" t="s">
        <v>272</v>
      </c>
      <c r="D13" s="3"/>
      <c r="E13" s="3"/>
      <c r="F13" s="3" t="s">
        <v>21</v>
      </c>
      <c r="G13" s="3" t="s">
        <v>272</v>
      </c>
      <c r="H13" s="3"/>
      <c r="I13" s="3"/>
      <c r="J13" s="3" t="s">
        <v>21</v>
      </c>
      <c r="K13" s="3" t="s">
        <v>272</v>
      </c>
      <c r="L13" s="3"/>
      <c r="M13" s="3"/>
      <c r="N13" s="3" t="s">
        <v>21</v>
      </c>
      <c r="O13" s="3" t="s">
        <v>272</v>
      </c>
      <c r="P13" s="3"/>
      <c r="Q13" s="3"/>
      <c r="R13" s="3" t="s">
        <v>21</v>
      </c>
      <c r="S13" s="3" t="s">
        <v>272</v>
      </c>
      <c r="T13" s="3"/>
      <c r="U13" s="3"/>
      <c r="V13" s="3" t="s">
        <v>21</v>
      </c>
      <c r="W13" s="3" t="s">
        <v>272</v>
      </c>
      <c r="X13" s="3"/>
      <c r="Y13" s="3"/>
      <c r="Z13" s="3" t="s">
        <v>21</v>
      </c>
      <c r="AA13" s="21"/>
      <c r="AB13" s="295" t="s">
        <v>749</v>
      </c>
      <c r="AC13" s="296" t="s">
        <v>251</v>
      </c>
      <c r="AD13" s="11" t="s">
        <v>5</v>
      </c>
      <c r="AE13" s="11">
        <v>0.1</v>
      </c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 t="s">
        <v>5</v>
      </c>
      <c r="AQ13" s="186">
        <v>0</v>
      </c>
      <c r="AR13" s="11"/>
      <c r="AS13" s="11" t="s">
        <v>5</v>
      </c>
      <c r="AT13" s="186">
        <v>0</v>
      </c>
      <c r="AU13" s="11"/>
      <c r="AV13" s="23"/>
      <c r="AW13" s="309" t="s">
        <v>693</v>
      </c>
      <c r="AX13" s="310" t="s">
        <v>287</v>
      </c>
      <c r="AY13" s="3" t="s">
        <v>272</v>
      </c>
      <c r="AZ13" s="3"/>
      <c r="BA13" s="3"/>
      <c r="BB13" s="3" t="s">
        <v>272</v>
      </c>
      <c r="BC13" s="3"/>
      <c r="BD13" s="3"/>
      <c r="BE13" s="3" t="s">
        <v>272</v>
      </c>
      <c r="BF13" s="3"/>
      <c r="BG13" s="3"/>
      <c r="BH13" s="3" t="s">
        <v>272</v>
      </c>
      <c r="BI13" s="3"/>
      <c r="BJ13" s="3"/>
      <c r="BK13" s="3" t="s">
        <v>272</v>
      </c>
      <c r="BL13" s="3"/>
      <c r="BM13" s="3"/>
      <c r="BN13" s="3" t="s">
        <v>272</v>
      </c>
      <c r="BO13" s="3"/>
      <c r="BP13" s="3"/>
      <c r="BQ13" s="23"/>
      <c r="BR13" s="201" t="s">
        <v>552</v>
      </c>
      <c r="BS13" s="468" t="s">
        <v>422</v>
      </c>
      <c r="BT13" s="186">
        <v>2</v>
      </c>
      <c r="BU13" s="186"/>
      <c r="BV13" s="186"/>
      <c r="BW13" s="25"/>
      <c r="BX13" s="287" t="s">
        <v>39</v>
      </c>
      <c r="BY13" s="354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23"/>
      <c r="CS13" s="303" t="s">
        <v>970</v>
      </c>
      <c r="CT13" s="363" t="s">
        <v>260</v>
      </c>
      <c r="CU13" s="11" t="s">
        <v>5</v>
      </c>
      <c r="CV13" s="3">
        <v>0.1</v>
      </c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 t="s">
        <v>5</v>
      </c>
      <c r="DH13" s="11"/>
      <c r="DI13" s="11"/>
      <c r="DJ13" s="11" t="s">
        <v>5</v>
      </c>
      <c r="DK13" s="11"/>
      <c r="DL13" s="11"/>
      <c r="DM13" s="23"/>
      <c r="DN13" s="2">
        <v>0</v>
      </c>
      <c r="DO13" s="3">
        <v>0</v>
      </c>
      <c r="DP13" s="3">
        <v>0</v>
      </c>
      <c r="DQ13" s="3">
        <v>0</v>
      </c>
      <c r="DR13" s="3">
        <v>0</v>
      </c>
      <c r="DS13" s="3">
        <v>0</v>
      </c>
      <c r="DT13" s="3">
        <v>0</v>
      </c>
      <c r="DU13" s="3">
        <v>0</v>
      </c>
      <c r="DV13" s="3">
        <v>0</v>
      </c>
      <c r="DW13" s="3">
        <v>0</v>
      </c>
      <c r="DX13" s="3">
        <v>0</v>
      </c>
      <c r="DY13" s="3">
        <v>0</v>
      </c>
      <c r="DZ13" s="3">
        <v>0</v>
      </c>
      <c r="EA13" s="23"/>
      <c r="EB13" s="3" t="s">
        <v>308</v>
      </c>
      <c r="EC13" s="24">
        <v>0</v>
      </c>
      <c r="ED13" s="23"/>
      <c r="EL13" s="44"/>
      <c r="ET13" s="189"/>
      <c r="EU13" s="70" t="s">
        <v>190</v>
      </c>
      <c r="EV13" s="206">
        <v>0.7</v>
      </c>
    </row>
    <row r="14" spans="1:152" ht="15.75" thickBot="1" x14ac:dyDescent="0.25">
      <c r="A14" s="399" t="s">
        <v>876</v>
      </c>
      <c r="B14" s="402" t="s">
        <v>296</v>
      </c>
      <c r="C14" s="3" t="s">
        <v>272</v>
      </c>
      <c r="D14" s="3"/>
      <c r="E14" s="3"/>
      <c r="F14" s="3" t="s">
        <v>21</v>
      </c>
      <c r="G14" s="3" t="s">
        <v>272</v>
      </c>
      <c r="H14" s="3"/>
      <c r="I14" s="3"/>
      <c r="J14" s="3" t="s">
        <v>21</v>
      </c>
      <c r="K14" s="3" t="s">
        <v>272</v>
      </c>
      <c r="L14" s="3"/>
      <c r="M14" s="3"/>
      <c r="N14" s="3" t="s">
        <v>21</v>
      </c>
      <c r="O14" s="3" t="s">
        <v>272</v>
      </c>
      <c r="P14" s="3"/>
      <c r="Q14" s="3"/>
      <c r="R14" s="3" t="s">
        <v>21</v>
      </c>
      <c r="S14" s="3" t="s">
        <v>272</v>
      </c>
      <c r="T14" s="3"/>
      <c r="U14" s="3"/>
      <c r="V14" s="3" t="s">
        <v>21</v>
      </c>
      <c r="W14" s="3" t="s">
        <v>272</v>
      </c>
      <c r="X14" s="3"/>
      <c r="Y14" s="3"/>
      <c r="Z14" s="3" t="s">
        <v>21</v>
      </c>
      <c r="AA14" s="21"/>
      <c r="AB14" s="297" t="s">
        <v>750</v>
      </c>
      <c r="AC14" s="298" t="s">
        <v>260</v>
      </c>
      <c r="AD14" s="11" t="s">
        <v>5</v>
      </c>
      <c r="AE14" s="11">
        <v>0.1</v>
      </c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 t="s">
        <v>5</v>
      </c>
      <c r="AQ14" s="186">
        <v>0</v>
      </c>
      <c r="AR14" s="11"/>
      <c r="AS14" s="11" t="s">
        <v>5</v>
      </c>
      <c r="AT14" s="186">
        <v>0</v>
      </c>
      <c r="AU14" s="11"/>
      <c r="AV14" s="23"/>
      <c r="AW14" s="314" t="s">
        <v>694</v>
      </c>
      <c r="AX14" s="320" t="s">
        <v>295</v>
      </c>
      <c r="AY14" s="3" t="s">
        <v>272</v>
      </c>
      <c r="AZ14" s="3"/>
      <c r="BA14" s="3"/>
      <c r="BB14" s="3" t="s">
        <v>272</v>
      </c>
      <c r="BC14" s="3"/>
      <c r="BD14" s="3"/>
      <c r="BE14" s="3" t="s">
        <v>272</v>
      </c>
      <c r="BF14" s="3"/>
      <c r="BG14" s="3"/>
      <c r="BH14" s="3" t="s">
        <v>272</v>
      </c>
      <c r="BI14" s="3"/>
      <c r="BJ14" s="3"/>
      <c r="BK14" s="3" t="s">
        <v>272</v>
      </c>
      <c r="BL14" s="3"/>
      <c r="BM14" s="3"/>
      <c r="BN14" s="3" t="s">
        <v>272</v>
      </c>
      <c r="BO14" s="3"/>
      <c r="BP14" s="3"/>
      <c r="BQ14" s="23"/>
      <c r="BR14" s="307" t="s">
        <v>553</v>
      </c>
      <c r="BS14" s="467" t="s">
        <v>289</v>
      </c>
      <c r="BT14" s="186">
        <f t="shared" si="0"/>
        <v>2.4</v>
      </c>
      <c r="BU14" s="186">
        <f t="shared" si="1"/>
        <v>1.7999999999999998</v>
      </c>
      <c r="BV14" s="186">
        <v>1.2</v>
      </c>
      <c r="BW14" s="25"/>
      <c r="BX14" s="203" t="s">
        <v>1401</v>
      </c>
      <c r="BY14" s="215" t="s">
        <v>238</v>
      </c>
      <c r="BZ14" s="11" t="s">
        <v>5</v>
      </c>
      <c r="CA14" s="11">
        <v>0.1</v>
      </c>
      <c r="CB14" s="187"/>
      <c r="CC14" s="11"/>
      <c r="CD14" s="11"/>
      <c r="CE14" s="187"/>
      <c r="CF14" s="11"/>
      <c r="CG14" s="11"/>
      <c r="CH14" s="187"/>
      <c r="CI14" s="11"/>
      <c r="CJ14" s="11"/>
      <c r="CK14" s="187"/>
      <c r="CL14" s="11" t="s">
        <v>5</v>
      </c>
      <c r="CM14" s="11"/>
      <c r="CN14" s="187"/>
      <c r="CO14" s="11" t="s">
        <v>5</v>
      </c>
      <c r="CP14" s="11"/>
      <c r="CQ14" s="187"/>
      <c r="CR14" s="23"/>
      <c r="CS14" s="309" t="s">
        <v>971</v>
      </c>
      <c r="CT14" s="362" t="s">
        <v>266</v>
      </c>
      <c r="CU14" s="11" t="s">
        <v>5</v>
      </c>
      <c r="CV14" s="3">
        <v>0.1</v>
      </c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 t="s">
        <v>5</v>
      </c>
      <c r="DH14" s="11"/>
      <c r="DI14" s="11"/>
      <c r="DJ14" s="11" t="s">
        <v>5</v>
      </c>
      <c r="DK14" s="11"/>
      <c r="DL14" s="11"/>
      <c r="DM14" s="2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23"/>
      <c r="EB14" s="3" t="s">
        <v>409</v>
      </c>
      <c r="EC14" s="24">
        <v>0</v>
      </c>
      <c r="ED14" s="23"/>
      <c r="EL14" s="44"/>
      <c r="ET14" s="189"/>
      <c r="EU14" s="70" t="s">
        <v>191</v>
      </c>
      <c r="EV14" s="206">
        <v>0.9</v>
      </c>
    </row>
    <row r="15" spans="1:152" ht="15.75" thickBot="1" x14ac:dyDescent="0.25">
      <c r="A15" s="22"/>
      <c r="B15" s="2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267"/>
      <c r="W15" s="3"/>
      <c r="X15" s="3"/>
      <c r="Y15" s="3"/>
      <c r="Z15" s="229"/>
      <c r="AA15" s="21"/>
      <c r="AB15" s="299" t="s">
        <v>751</v>
      </c>
      <c r="AC15" s="300" t="s">
        <v>260</v>
      </c>
      <c r="AD15" s="11" t="s">
        <v>5</v>
      </c>
      <c r="AE15" s="11">
        <v>0.1</v>
      </c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 t="s">
        <v>5</v>
      </c>
      <c r="AQ15" s="186">
        <v>0</v>
      </c>
      <c r="AR15" s="11"/>
      <c r="AS15" s="11" t="s">
        <v>5</v>
      </c>
      <c r="AT15" s="186">
        <v>0</v>
      </c>
      <c r="AU15" s="11"/>
      <c r="AV15" s="23"/>
      <c r="AW15" s="185"/>
      <c r="AX15" s="22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23"/>
      <c r="BR15" s="321" t="s">
        <v>1353</v>
      </c>
      <c r="BS15" s="469" t="s">
        <v>1357</v>
      </c>
      <c r="BT15" s="186">
        <f t="shared" si="0"/>
        <v>2.8</v>
      </c>
      <c r="BU15" s="186">
        <f t="shared" si="1"/>
        <v>2.0999999999999996</v>
      </c>
      <c r="BV15" s="186">
        <v>1.4</v>
      </c>
      <c r="BW15" s="25"/>
      <c r="BX15" s="330" t="s">
        <v>1402</v>
      </c>
      <c r="BY15" s="369" t="s">
        <v>238</v>
      </c>
      <c r="BZ15" s="11" t="s">
        <v>5</v>
      </c>
      <c r="CA15" s="11">
        <v>0.1</v>
      </c>
      <c r="CB15" s="187"/>
      <c r="CC15" s="11"/>
      <c r="CD15" s="11"/>
      <c r="CE15" s="187"/>
      <c r="CF15" s="11"/>
      <c r="CG15" s="11"/>
      <c r="CH15" s="187"/>
      <c r="CI15" s="11"/>
      <c r="CJ15" s="11"/>
      <c r="CK15" s="187"/>
      <c r="CL15" s="11" t="s">
        <v>5</v>
      </c>
      <c r="CM15" s="11"/>
      <c r="CN15" s="187"/>
      <c r="CO15" s="11" t="s">
        <v>5</v>
      </c>
      <c r="CP15" s="11"/>
      <c r="CQ15" s="187"/>
      <c r="CR15" s="23"/>
      <c r="CS15" s="431" t="s">
        <v>972</v>
      </c>
      <c r="CT15" s="365" t="s">
        <v>267</v>
      </c>
      <c r="CU15" s="187" t="s">
        <v>5</v>
      </c>
      <c r="CV15" s="3">
        <v>0.1</v>
      </c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87" t="s">
        <v>5</v>
      </c>
      <c r="DH15" s="11"/>
      <c r="DI15" s="11"/>
      <c r="DJ15" s="187" t="s">
        <v>5</v>
      </c>
      <c r="DK15" s="11"/>
      <c r="DL15" s="11"/>
      <c r="DM15" s="2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23"/>
      <c r="EB15" s="3" t="s">
        <v>410</v>
      </c>
      <c r="EC15" s="3">
        <v>0</v>
      </c>
      <c r="ED15" s="23"/>
      <c r="EL15" s="44"/>
      <c r="ET15" s="189"/>
      <c r="EU15" s="70" t="s">
        <v>192</v>
      </c>
      <c r="EV15" s="206">
        <v>1.1000000000000001</v>
      </c>
    </row>
    <row r="16" spans="1:152" ht="15.75" thickBot="1" x14ac:dyDescent="0.25">
      <c r="A16" s="287" t="s">
        <v>39</v>
      </c>
      <c r="B16" s="40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21"/>
      <c r="AB16" s="301" t="s">
        <v>752</v>
      </c>
      <c r="AC16" s="302" t="s">
        <v>266</v>
      </c>
      <c r="AD16" s="11" t="s">
        <v>5</v>
      </c>
      <c r="AE16" s="11">
        <v>0.1</v>
      </c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 t="s">
        <v>5</v>
      </c>
      <c r="AQ16" s="186">
        <v>0</v>
      </c>
      <c r="AR16" s="11"/>
      <c r="AS16" s="11" t="s">
        <v>5</v>
      </c>
      <c r="AT16" s="186">
        <v>0</v>
      </c>
      <c r="AU16" s="11"/>
      <c r="AV16" s="23"/>
      <c r="AW16" s="335" t="s">
        <v>39</v>
      </c>
      <c r="AX16" s="336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23"/>
      <c r="BR16" s="322" t="s">
        <v>1354</v>
      </c>
      <c r="BS16" s="470" t="s">
        <v>1358</v>
      </c>
      <c r="BT16" s="186">
        <f t="shared" si="0"/>
        <v>3.2</v>
      </c>
      <c r="BU16" s="186">
        <f t="shared" si="1"/>
        <v>2.4000000000000004</v>
      </c>
      <c r="BV16" s="186">
        <v>1.6</v>
      </c>
      <c r="BW16" s="25"/>
      <c r="BX16" s="332" t="s">
        <v>1403</v>
      </c>
      <c r="BY16" s="365" t="s">
        <v>239</v>
      </c>
      <c r="BZ16" s="11" t="s">
        <v>5</v>
      </c>
      <c r="CA16" s="11">
        <v>0.1</v>
      </c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 t="s">
        <v>5</v>
      </c>
      <c r="CM16" s="11"/>
      <c r="CN16" s="11"/>
      <c r="CO16" s="11" t="s">
        <v>5</v>
      </c>
      <c r="CP16" s="11"/>
      <c r="CQ16" s="11"/>
      <c r="CR16" s="23"/>
      <c r="CS16" s="297" t="s">
        <v>973</v>
      </c>
      <c r="CT16" s="364" t="s">
        <v>252</v>
      </c>
      <c r="CU16" s="11" t="s">
        <v>5</v>
      </c>
      <c r="CV16" s="3">
        <v>0.1</v>
      </c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 t="s">
        <v>5</v>
      </c>
      <c r="DH16" s="11"/>
      <c r="DI16" s="11"/>
      <c r="DJ16" s="11" t="s">
        <v>5</v>
      </c>
      <c r="DK16" s="11"/>
      <c r="DL16" s="11"/>
      <c r="DM16" s="2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23"/>
      <c r="EB16" s="3" t="s">
        <v>411</v>
      </c>
      <c r="EC16" s="3">
        <v>0.3</v>
      </c>
      <c r="ED16" s="23"/>
      <c r="EL16" s="44"/>
      <c r="ET16" s="189"/>
      <c r="EU16" s="70" t="s">
        <v>193</v>
      </c>
      <c r="EV16" s="206">
        <v>1.3</v>
      </c>
    </row>
    <row r="17" spans="1:152" ht="15" x14ac:dyDescent="0.2">
      <c r="A17" s="334" t="s">
        <v>844</v>
      </c>
      <c r="B17" s="404" t="s">
        <v>238</v>
      </c>
      <c r="C17" s="11" t="s">
        <v>5</v>
      </c>
      <c r="D17" s="11">
        <v>0.1</v>
      </c>
      <c r="E17" s="11"/>
      <c r="F17" s="11" t="s">
        <v>21</v>
      </c>
      <c r="G17" s="11"/>
      <c r="H17" s="11"/>
      <c r="I17" s="11"/>
      <c r="J17" s="11" t="s">
        <v>21</v>
      </c>
      <c r="K17" s="11"/>
      <c r="L17" s="11"/>
      <c r="M17" s="11"/>
      <c r="N17" s="11" t="s">
        <v>21</v>
      </c>
      <c r="O17" s="11"/>
      <c r="P17" s="11"/>
      <c r="Q17" s="11"/>
      <c r="R17" s="11" t="s">
        <v>21</v>
      </c>
      <c r="S17" s="11" t="s">
        <v>5</v>
      </c>
      <c r="T17" s="186"/>
      <c r="U17" s="11"/>
      <c r="V17" s="11" t="s">
        <v>21</v>
      </c>
      <c r="W17" s="11" t="s">
        <v>5</v>
      </c>
      <c r="X17" s="186"/>
      <c r="Y17" s="11"/>
      <c r="Z17" s="11" t="s">
        <v>21</v>
      </c>
      <c r="AA17" s="21"/>
      <c r="AB17" s="295" t="s">
        <v>753</v>
      </c>
      <c r="AC17" s="296" t="s">
        <v>266</v>
      </c>
      <c r="AD17" s="11" t="s">
        <v>5</v>
      </c>
      <c r="AE17" s="11">
        <v>0.1</v>
      </c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 t="s">
        <v>5</v>
      </c>
      <c r="AQ17" s="186">
        <v>0</v>
      </c>
      <c r="AR17" s="11"/>
      <c r="AS17" s="11" t="s">
        <v>5</v>
      </c>
      <c r="AT17" s="186">
        <v>0</v>
      </c>
      <c r="AU17" s="11"/>
      <c r="AV17" s="23"/>
      <c r="AW17" s="282" t="s">
        <v>668</v>
      </c>
      <c r="AX17" s="283" t="s">
        <v>251</v>
      </c>
      <c r="AY17" s="3" t="s">
        <v>5</v>
      </c>
      <c r="AZ17" s="3">
        <v>0.1</v>
      </c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 t="s">
        <v>5</v>
      </c>
      <c r="BL17" s="24"/>
      <c r="BM17" s="3"/>
      <c r="BN17" s="3" t="s">
        <v>5</v>
      </c>
      <c r="BO17" s="24"/>
      <c r="BP17" s="3"/>
      <c r="BQ17" s="23"/>
      <c r="BR17" s="321" t="s">
        <v>1355</v>
      </c>
      <c r="BS17" s="469" t="s">
        <v>1359</v>
      </c>
      <c r="BT17" s="186">
        <f t="shared" si="0"/>
        <v>3.6</v>
      </c>
      <c r="BU17" s="186">
        <f t="shared" si="1"/>
        <v>2.7</v>
      </c>
      <c r="BV17" s="186">
        <v>1.8</v>
      </c>
      <c r="BW17" s="25"/>
      <c r="BX17" s="342" t="s">
        <v>1404</v>
      </c>
      <c r="BY17" s="361" t="s">
        <v>239</v>
      </c>
      <c r="BZ17" s="11" t="s">
        <v>5</v>
      </c>
      <c r="CA17" s="11">
        <v>0.1</v>
      </c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 t="s">
        <v>5</v>
      </c>
      <c r="CM17" s="11"/>
      <c r="CN17" s="11"/>
      <c r="CO17" s="11" t="s">
        <v>5</v>
      </c>
      <c r="CP17" s="11"/>
      <c r="CQ17" s="11"/>
      <c r="CR17" s="23"/>
      <c r="CS17" s="200" t="s">
        <v>974</v>
      </c>
      <c r="CT17" s="238" t="s">
        <v>252</v>
      </c>
      <c r="CU17" s="11" t="s">
        <v>5</v>
      </c>
      <c r="CV17" s="3">
        <v>0.1</v>
      </c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 t="s">
        <v>5</v>
      </c>
      <c r="DH17" s="11"/>
      <c r="DI17" s="11"/>
      <c r="DJ17" s="11" t="s">
        <v>5</v>
      </c>
      <c r="DK17" s="11"/>
      <c r="DL17" s="11"/>
      <c r="DM17" s="2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23"/>
      <c r="EB17" s="3" t="s">
        <v>412</v>
      </c>
      <c r="EC17" s="3">
        <v>0.5</v>
      </c>
      <c r="ED17" s="23"/>
      <c r="EL17" s="44"/>
      <c r="ET17" s="189"/>
      <c r="EU17" s="70" t="s">
        <v>194</v>
      </c>
      <c r="EV17" s="225">
        <v>1.5</v>
      </c>
    </row>
    <row r="18" spans="1:152" ht="15.75" thickBot="1" x14ac:dyDescent="0.25">
      <c r="A18" s="321" t="s">
        <v>845</v>
      </c>
      <c r="B18" s="405" t="s">
        <v>239</v>
      </c>
      <c r="C18" s="11" t="s">
        <v>5</v>
      </c>
      <c r="D18" s="11">
        <v>0.1</v>
      </c>
      <c r="E18" s="11"/>
      <c r="F18" s="11" t="s">
        <v>21</v>
      </c>
      <c r="G18" s="11"/>
      <c r="H18" s="11"/>
      <c r="I18" s="11"/>
      <c r="J18" s="11" t="s">
        <v>21</v>
      </c>
      <c r="K18" s="11"/>
      <c r="L18" s="11"/>
      <c r="M18" s="11"/>
      <c r="N18" s="11" t="s">
        <v>21</v>
      </c>
      <c r="O18" s="11"/>
      <c r="P18" s="11"/>
      <c r="Q18" s="11"/>
      <c r="R18" s="11" t="s">
        <v>21</v>
      </c>
      <c r="S18" s="11" t="s">
        <v>5</v>
      </c>
      <c r="T18" s="186"/>
      <c r="U18" s="11"/>
      <c r="V18" s="11" t="s">
        <v>21</v>
      </c>
      <c r="W18" s="11" t="s">
        <v>5</v>
      </c>
      <c r="X18" s="186"/>
      <c r="Y18" s="11"/>
      <c r="Z18" s="11" t="s">
        <v>21</v>
      </c>
      <c r="AA18" s="21"/>
      <c r="AB18" s="297" t="s">
        <v>754</v>
      </c>
      <c r="AC18" s="298" t="s">
        <v>290</v>
      </c>
      <c r="AD18" s="11" t="s">
        <v>5</v>
      </c>
      <c r="AE18" s="11">
        <v>0.1</v>
      </c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 t="s">
        <v>5</v>
      </c>
      <c r="AQ18" s="186">
        <v>0</v>
      </c>
      <c r="AR18" s="11"/>
      <c r="AS18" s="11" t="s">
        <v>5</v>
      </c>
      <c r="AT18" s="186">
        <v>0</v>
      </c>
      <c r="AU18" s="11"/>
      <c r="AV18" s="23"/>
      <c r="AW18" s="331" t="s">
        <v>669</v>
      </c>
      <c r="AX18" s="337" t="s">
        <v>251</v>
      </c>
      <c r="AY18" s="3" t="s">
        <v>5</v>
      </c>
      <c r="AZ18" s="3">
        <v>0.1</v>
      </c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 t="s">
        <v>5</v>
      </c>
      <c r="BL18" s="24"/>
      <c r="BM18" s="3"/>
      <c r="BN18" s="3" t="s">
        <v>5</v>
      </c>
      <c r="BO18" s="24"/>
      <c r="BP18" s="3"/>
      <c r="BQ18" s="23"/>
      <c r="BR18" s="341" t="s">
        <v>1356</v>
      </c>
      <c r="BS18" s="471" t="s">
        <v>1360</v>
      </c>
      <c r="BT18" s="186">
        <f t="shared" si="0"/>
        <v>4</v>
      </c>
      <c r="BU18" s="186">
        <f t="shared" si="1"/>
        <v>3</v>
      </c>
      <c r="BV18" s="186">
        <v>2</v>
      </c>
      <c r="BW18" s="397"/>
      <c r="BX18" s="346" t="s">
        <v>1405</v>
      </c>
      <c r="BY18" s="367" t="s">
        <v>290</v>
      </c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23"/>
      <c r="CS18" s="200" t="s">
        <v>975</v>
      </c>
      <c r="CT18" s="238" t="s">
        <v>291</v>
      </c>
      <c r="CU18" s="11" t="s">
        <v>5</v>
      </c>
      <c r="CV18" s="3">
        <v>0.1</v>
      </c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 t="s">
        <v>5</v>
      </c>
      <c r="DH18" s="11"/>
      <c r="DI18" s="11"/>
      <c r="DJ18" s="11" t="s">
        <v>5</v>
      </c>
      <c r="DK18" s="11"/>
      <c r="DL18" s="11"/>
      <c r="DM18" s="2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23"/>
      <c r="EB18" s="3" t="s">
        <v>309</v>
      </c>
      <c r="EC18" s="24">
        <v>0</v>
      </c>
      <c r="ED18" s="23"/>
      <c r="EL18" s="44"/>
      <c r="ET18" s="189"/>
      <c r="EU18" s="70" t="s">
        <v>339</v>
      </c>
      <c r="EV18" s="225">
        <v>0</v>
      </c>
    </row>
    <row r="19" spans="1:152" ht="15.75" thickBot="1" x14ac:dyDescent="0.25">
      <c r="A19" s="322" t="s">
        <v>846</v>
      </c>
      <c r="B19" s="406" t="s">
        <v>251</v>
      </c>
      <c r="C19" s="11" t="s">
        <v>5</v>
      </c>
      <c r="D19" s="11">
        <v>0.1</v>
      </c>
      <c r="E19" s="11"/>
      <c r="F19" s="11" t="s">
        <v>21</v>
      </c>
      <c r="G19" s="11"/>
      <c r="H19" s="11"/>
      <c r="I19" s="11"/>
      <c r="J19" s="11" t="s">
        <v>21</v>
      </c>
      <c r="K19" s="11"/>
      <c r="L19" s="11"/>
      <c r="M19" s="11"/>
      <c r="N19" s="11" t="s">
        <v>21</v>
      </c>
      <c r="O19" s="11"/>
      <c r="P19" s="11"/>
      <c r="Q19" s="11"/>
      <c r="R19" s="11" t="s">
        <v>21</v>
      </c>
      <c r="S19" s="11" t="s">
        <v>5</v>
      </c>
      <c r="T19" s="186"/>
      <c r="U19" s="11"/>
      <c r="V19" s="11" t="s">
        <v>21</v>
      </c>
      <c r="W19" s="11" t="s">
        <v>5</v>
      </c>
      <c r="X19" s="186"/>
      <c r="Y19" s="11"/>
      <c r="Z19" s="11" t="s">
        <v>21</v>
      </c>
      <c r="AA19" s="21"/>
      <c r="AB19" s="202" t="s">
        <v>755</v>
      </c>
      <c r="AC19" s="223" t="s">
        <v>290</v>
      </c>
      <c r="AD19" s="11" t="s">
        <v>5</v>
      </c>
      <c r="AE19" s="11">
        <v>0.1</v>
      </c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 t="s">
        <v>5</v>
      </c>
      <c r="AQ19" s="186">
        <v>0</v>
      </c>
      <c r="AR19" s="11"/>
      <c r="AS19" s="11" t="s">
        <v>5</v>
      </c>
      <c r="AT19" s="186">
        <v>0</v>
      </c>
      <c r="AU19" s="11"/>
      <c r="AV19" s="23"/>
      <c r="AW19" s="331" t="s">
        <v>670</v>
      </c>
      <c r="AX19" s="337" t="s">
        <v>251</v>
      </c>
      <c r="AY19" s="3" t="s">
        <v>5</v>
      </c>
      <c r="AZ19" s="3">
        <v>0.1</v>
      </c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 t="s">
        <v>5</v>
      </c>
      <c r="BL19" s="24"/>
      <c r="BM19" s="3"/>
      <c r="BN19" s="3" t="s">
        <v>5</v>
      </c>
      <c r="BO19" s="24"/>
      <c r="BP19" s="3"/>
      <c r="BQ19" s="23"/>
      <c r="BR19" s="185"/>
      <c r="BS19" s="11"/>
      <c r="BT19" s="186"/>
      <c r="BU19" s="186"/>
      <c r="BV19" s="186"/>
      <c r="BW19" s="25"/>
      <c r="BX19" s="355" t="s">
        <v>1406</v>
      </c>
      <c r="BY19" s="349" t="s">
        <v>268</v>
      </c>
      <c r="BZ19" s="11" t="s">
        <v>5</v>
      </c>
      <c r="CA19" s="11">
        <v>0.1</v>
      </c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 t="s">
        <v>5</v>
      </c>
      <c r="CM19" s="11"/>
      <c r="CN19" s="11"/>
      <c r="CO19" s="11" t="s">
        <v>5</v>
      </c>
      <c r="CP19" s="11"/>
      <c r="CQ19" s="11"/>
      <c r="CR19" s="23"/>
      <c r="CS19" s="202" t="s">
        <v>976</v>
      </c>
      <c r="CT19" s="216" t="s">
        <v>252</v>
      </c>
      <c r="CU19" s="11" t="s">
        <v>5</v>
      </c>
      <c r="CV19" s="3">
        <v>0.1</v>
      </c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 t="s">
        <v>5</v>
      </c>
      <c r="DH19" s="11"/>
      <c r="DI19" s="11"/>
      <c r="DJ19" s="11" t="s">
        <v>5</v>
      </c>
      <c r="DK19" s="11"/>
      <c r="DL19" s="11"/>
      <c r="DM19" s="2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23"/>
      <c r="EB19" s="3" t="s">
        <v>408</v>
      </c>
      <c r="EC19" s="24">
        <v>0</v>
      </c>
      <c r="ED19" s="23"/>
      <c r="EL19" s="44"/>
      <c r="ET19" s="189"/>
      <c r="EU19" s="70" t="s">
        <v>340</v>
      </c>
      <c r="EV19" s="225">
        <v>0</v>
      </c>
    </row>
    <row r="20" spans="1:152" ht="15.75" thickBot="1" x14ac:dyDescent="0.25">
      <c r="A20" s="329" t="s">
        <v>847</v>
      </c>
      <c r="B20" s="407" t="s">
        <v>260</v>
      </c>
      <c r="C20" s="11" t="s">
        <v>5</v>
      </c>
      <c r="D20" s="11">
        <v>0.1</v>
      </c>
      <c r="E20" s="11"/>
      <c r="F20" s="11" t="s">
        <v>21</v>
      </c>
      <c r="G20" s="11"/>
      <c r="H20" s="11"/>
      <c r="I20" s="11"/>
      <c r="J20" s="11" t="s">
        <v>21</v>
      </c>
      <c r="K20" s="11"/>
      <c r="L20" s="11"/>
      <c r="M20" s="11"/>
      <c r="N20" s="11" t="s">
        <v>21</v>
      </c>
      <c r="O20" s="11"/>
      <c r="P20" s="11"/>
      <c r="Q20" s="11"/>
      <c r="R20" s="11" t="s">
        <v>21</v>
      </c>
      <c r="S20" s="11" t="s">
        <v>5</v>
      </c>
      <c r="T20" s="186"/>
      <c r="U20" s="11"/>
      <c r="V20" s="11" t="s">
        <v>21</v>
      </c>
      <c r="W20" s="11" t="s">
        <v>5</v>
      </c>
      <c r="X20" s="186"/>
      <c r="Y20" s="11"/>
      <c r="Z20" s="11" t="s">
        <v>21</v>
      </c>
      <c r="AA20" s="21"/>
      <c r="AB20" s="331" t="s">
        <v>756</v>
      </c>
      <c r="AC20" s="337" t="s">
        <v>384</v>
      </c>
      <c r="AD20" s="11" t="s">
        <v>5</v>
      </c>
      <c r="AE20" s="11">
        <v>0.1</v>
      </c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 t="s">
        <v>5</v>
      </c>
      <c r="AQ20" s="186">
        <v>0</v>
      </c>
      <c r="AR20" s="11"/>
      <c r="AS20" s="11" t="s">
        <v>5</v>
      </c>
      <c r="AT20" s="186">
        <v>0</v>
      </c>
      <c r="AU20" s="11"/>
      <c r="AV20" s="23"/>
      <c r="AW20" s="295" t="s">
        <v>671</v>
      </c>
      <c r="AX20" s="296" t="s">
        <v>251</v>
      </c>
      <c r="AY20" s="3" t="s">
        <v>5</v>
      </c>
      <c r="AZ20" s="3">
        <v>0.1</v>
      </c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 t="s">
        <v>5</v>
      </c>
      <c r="BL20" s="24"/>
      <c r="BM20" s="3"/>
      <c r="BN20" s="3" t="s">
        <v>5</v>
      </c>
      <c r="BO20" s="24"/>
      <c r="BP20" s="3"/>
      <c r="BQ20" s="23"/>
      <c r="BR20" s="455" t="s">
        <v>1372</v>
      </c>
      <c r="BS20" s="456"/>
      <c r="BT20" s="186"/>
      <c r="BU20" s="186"/>
      <c r="BV20" s="186"/>
      <c r="BW20" s="25"/>
      <c r="BX20" s="321" t="s">
        <v>1407</v>
      </c>
      <c r="BY20" s="362" t="s">
        <v>269</v>
      </c>
      <c r="BZ20" s="11" t="s">
        <v>5</v>
      </c>
      <c r="CA20" s="11">
        <v>0.1</v>
      </c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 t="s">
        <v>5</v>
      </c>
      <c r="CM20" s="11"/>
      <c r="CN20" s="11"/>
      <c r="CO20" s="11" t="s">
        <v>5</v>
      </c>
      <c r="CP20" s="11"/>
      <c r="CQ20" s="11"/>
      <c r="CR20" s="23"/>
      <c r="CS20" s="307" t="s">
        <v>977</v>
      </c>
      <c r="CT20" s="368" t="s">
        <v>255</v>
      </c>
      <c r="CU20" s="11" t="s">
        <v>5</v>
      </c>
      <c r="CV20" s="3">
        <v>0.1</v>
      </c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 t="s">
        <v>5</v>
      </c>
      <c r="DH20" s="11"/>
      <c r="DI20" s="11"/>
      <c r="DJ20" s="11" t="s">
        <v>5</v>
      </c>
      <c r="DK20" s="11"/>
      <c r="DL20" s="11"/>
      <c r="DM20" s="2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23"/>
      <c r="EB20" s="3" t="s">
        <v>413</v>
      </c>
      <c r="EC20" s="3">
        <v>0.3</v>
      </c>
      <c r="ED20" s="23"/>
      <c r="EL20" s="44"/>
      <c r="ET20" s="189"/>
      <c r="EU20" s="70" t="s">
        <v>341</v>
      </c>
      <c r="EV20" s="225">
        <v>0</v>
      </c>
    </row>
    <row r="21" spans="1:152" ht="15.75" thickBot="1" x14ac:dyDescent="0.25">
      <c r="A21" s="330" t="s">
        <v>848</v>
      </c>
      <c r="B21" s="408" t="s">
        <v>260</v>
      </c>
      <c r="C21" s="11" t="s">
        <v>5</v>
      </c>
      <c r="D21" s="11">
        <v>0.1</v>
      </c>
      <c r="E21" s="11"/>
      <c r="F21" s="11" t="s">
        <v>21</v>
      </c>
      <c r="G21" s="11"/>
      <c r="H21" s="11"/>
      <c r="I21" s="11"/>
      <c r="J21" s="11" t="s">
        <v>21</v>
      </c>
      <c r="K21" s="11"/>
      <c r="L21" s="11"/>
      <c r="M21" s="11"/>
      <c r="N21" s="11" t="s">
        <v>21</v>
      </c>
      <c r="O21" s="11"/>
      <c r="P21" s="11"/>
      <c r="Q21" s="11"/>
      <c r="R21" s="11" t="s">
        <v>21</v>
      </c>
      <c r="S21" s="11" t="s">
        <v>5</v>
      </c>
      <c r="T21" s="186"/>
      <c r="U21" s="11"/>
      <c r="V21" s="11" t="s">
        <v>21</v>
      </c>
      <c r="W21" s="11" t="s">
        <v>5</v>
      </c>
      <c r="X21" s="186"/>
      <c r="Y21" s="11"/>
      <c r="Z21" s="11" t="s">
        <v>21</v>
      </c>
      <c r="AA21" s="21"/>
      <c r="AB21" s="333" t="s">
        <v>757</v>
      </c>
      <c r="AC21" s="343" t="s">
        <v>384</v>
      </c>
      <c r="AD21" s="11" t="s">
        <v>5</v>
      </c>
      <c r="AE21" s="11">
        <v>0.1</v>
      </c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 t="s">
        <v>5</v>
      </c>
      <c r="AQ21" s="186">
        <v>0</v>
      </c>
      <c r="AR21" s="11"/>
      <c r="AS21" s="11" t="s">
        <v>5</v>
      </c>
      <c r="AT21" s="186">
        <v>0</v>
      </c>
      <c r="AU21" s="11"/>
      <c r="AV21" s="23"/>
      <c r="AW21" s="309" t="s">
        <v>672</v>
      </c>
      <c r="AX21" s="312" t="s">
        <v>260</v>
      </c>
      <c r="AY21" s="3" t="s">
        <v>5</v>
      </c>
      <c r="AZ21" s="3">
        <v>0.1</v>
      </c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 t="s">
        <v>5</v>
      </c>
      <c r="BL21" s="24"/>
      <c r="BM21" s="3"/>
      <c r="BN21" s="3" t="s">
        <v>5</v>
      </c>
      <c r="BO21" s="24"/>
      <c r="BP21" s="3"/>
      <c r="BQ21" s="23"/>
      <c r="BR21" s="457" t="s">
        <v>1373</v>
      </c>
      <c r="BS21" s="458">
        <v>101</v>
      </c>
      <c r="BT21" s="186">
        <v>4.8</v>
      </c>
      <c r="BU21" s="186">
        <f t="shared" ref="BU21:BU43" si="2">BV21*1.5</f>
        <v>3.5999999999999996</v>
      </c>
      <c r="BV21" s="186">
        <v>2.4</v>
      </c>
      <c r="BW21" s="25"/>
      <c r="BX21" s="332" t="s">
        <v>1408</v>
      </c>
      <c r="BY21" s="365" t="s">
        <v>288</v>
      </c>
      <c r="BZ21" s="11" t="s">
        <v>5</v>
      </c>
      <c r="CA21" s="11">
        <v>0.1</v>
      </c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 t="s">
        <v>5</v>
      </c>
      <c r="CM21" s="11"/>
      <c r="CN21" s="11"/>
      <c r="CO21" s="11" t="s">
        <v>5</v>
      </c>
      <c r="CP21" s="11"/>
      <c r="CQ21" s="11"/>
      <c r="CR21" s="23"/>
      <c r="CS21" s="321" t="s">
        <v>978</v>
      </c>
      <c r="CT21" s="362" t="s">
        <v>423</v>
      </c>
      <c r="CU21" s="11" t="s">
        <v>5</v>
      </c>
      <c r="CV21" s="3">
        <v>0.1</v>
      </c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 t="s">
        <v>5</v>
      </c>
      <c r="DH21" s="11"/>
      <c r="DI21" s="11"/>
      <c r="DJ21" s="11" t="s">
        <v>5</v>
      </c>
      <c r="DK21" s="11"/>
      <c r="DL21" s="11"/>
      <c r="DM21" s="2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23"/>
      <c r="EB21" s="3" t="s">
        <v>414</v>
      </c>
      <c r="EC21" s="3">
        <v>0.5</v>
      </c>
      <c r="ED21" s="23"/>
      <c r="EL21" s="44"/>
      <c r="ET21" s="189"/>
      <c r="EU21" s="70" t="s">
        <v>342</v>
      </c>
      <c r="EV21" s="225">
        <v>0.2</v>
      </c>
    </row>
    <row r="22" spans="1:152" ht="15.75" thickBot="1" x14ac:dyDescent="0.25">
      <c r="A22" s="322" t="s">
        <v>849</v>
      </c>
      <c r="B22" s="406" t="s">
        <v>292</v>
      </c>
      <c r="C22" s="11" t="s">
        <v>5</v>
      </c>
      <c r="D22" s="11">
        <v>0.1</v>
      </c>
      <c r="E22" s="11"/>
      <c r="F22" s="11" t="s">
        <v>21</v>
      </c>
      <c r="G22" s="11"/>
      <c r="H22" s="11"/>
      <c r="I22" s="11"/>
      <c r="J22" s="11" t="s">
        <v>21</v>
      </c>
      <c r="K22" s="11"/>
      <c r="L22" s="11"/>
      <c r="M22" s="11"/>
      <c r="N22" s="11" t="s">
        <v>21</v>
      </c>
      <c r="O22" s="11"/>
      <c r="P22" s="11"/>
      <c r="Q22" s="11"/>
      <c r="R22" s="11" t="s">
        <v>21</v>
      </c>
      <c r="S22" s="11" t="s">
        <v>5</v>
      </c>
      <c r="T22" s="186"/>
      <c r="U22" s="11"/>
      <c r="V22" s="11" t="s">
        <v>21</v>
      </c>
      <c r="W22" s="11" t="s">
        <v>5</v>
      </c>
      <c r="X22" s="186"/>
      <c r="Y22" s="11"/>
      <c r="Z22" s="11" t="s">
        <v>21</v>
      </c>
      <c r="AA22" s="21"/>
      <c r="AB22" s="199" t="s">
        <v>1459</v>
      </c>
      <c r="AC22" s="218" t="s">
        <v>472</v>
      </c>
      <c r="AD22" s="11" t="s">
        <v>5</v>
      </c>
      <c r="AE22" s="11">
        <v>0.1</v>
      </c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 t="s">
        <v>4</v>
      </c>
      <c r="AQ22" s="186">
        <v>0.3</v>
      </c>
      <c r="AR22" s="11"/>
      <c r="AS22" s="11" t="s">
        <v>4</v>
      </c>
      <c r="AT22" s="186">
        <v>0.3</v>
      </c>
      <c r="AU22" s="11"/>
      <c r="AV22" s="23"/>
      <c r="AW22" s="295" t="s">
        <v>1463</v>
      </c>
      <c r="AX22" s="296" t="s">
        <v>266</v>
      </c>
      <c r="AY22" s="3" t="s">
        <v>5</v>
      </c>
      <c r="AZ22" s="3">
        <v>0.1</v>
      </c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 t="s">
        <v>5</v>
      </c>
      <c r="BL22" s="24"/>
      <c r="BM22" s="3"/>
      <c r="BN22" s="3" t="s">
        <v>5</v>
      </c>
      <c r="BO22" s="24"/>
      <c r="BP22" s="3"/>
      <c r="BQ22" s="23"/>
      <c r="BR22" s="462" t="s">
        <v>1374</v>
      </c>
      <c r="BS22" s="463">
        <v>102</v>
      </c>
      <c r="BT22" s="186">
        <v>4.8</v>
      </c>
      <c r="BU22" s="186">
        <f t="shared" si="2"/>
        <v>4.1999999999999993</v>
      </c>
      <c r="BV22" s="186">
        <v>2.8</v>
      </c>
      <c r="BW22" s="25"/>
      <c r="BX22" s="342" t="s">
        <v>1409</v>
      </c>
      <c r="BY22" s="361" t="s">
        <v>288</v>
      </c>
      <c r="BZ22" s="11" t="s">
        <v>5</v>
      </c>
      <c r="CA22" s="11">
        <v>0.1</v>
      </c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 t="s">
        <v>5</v>
      </c>
      <c r="CM22" s="11"/>
      <c r="CN22" s="11"/>
      <c r="CO22" s="11" t="s">
        <v>5</v>
      </c>
      <c r="CP22" s="11"/>
      <c r="CQ22" s="11"/>
      <c r="CR22" s="23"/>
      <c r="CS22" s="202" t="s">
        <v>979</v>
      </c>
      <c r="CT22" s="216" t="s">
        <v>445</v>
      </c>
      <c r="CU22" s="187" t="s">
        <v>5</v>
      </c>
      <c r="CV22" s="3">
        <v>0.1</v>
      </c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87" t="s">
        <v>5</v>
      </c>
      <c r="DH22" s="11"/>
      <c r="DI22" s="11"/>
      <c r="DJ22" s="187" t="s">
        <v>5</v>
      </c>
      <c r="DK22" s="11"/>
      <c r="DL22" s="11"/>
      <c r="DM22" s="2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 t="s">
        <v>415</v>
      </c>
      <c r="EC22" s="24">
        <v>0.3</v>
      </c>
      <c r="ED22" s="3"/>
      <c r="ET22" s="189"/>
      <c r="EU22" s="70" t="s">
        <v>343</v>
      </c>
      <c r="EV22" s="225">
        <v>0.3</v>
      </c>
    </row>
    <row r="23" spans="1:152" ht="15.75" thickBot="1" x14ac:dyDescent="0.25">
      <c r="A23" s="329" t="s">
        <v>850</v>
      </c>
      <c r="B23" s="407" t="s">
        <v>462</v>
      </c>
      <c r="C23" s="11" t="s">
        <v>5</v>
      </c>
      <c r="D23" s="11">
        <v>0.1</v>
      </c>
      <c r="E23" s="11"/>
      <c r="F23" s="11" t="s">
        <v>21</v>
      </c>
      <c r="G23" s="11"/>
      <c r="H23" s="11"/>
      <c r="I23" s="11"/>
      <c r="J23" s="11" t="s">
        <v>21</v>
      </c>
      <c r="K23" s="11"/>
      <c r="L23" s="11"/>
      <c r="M23" s="11"/>
      <c r="N23" s="11" t="s">
        <v>21</v>
      </c>
      <c r="O23" s="11"/>
      <c r="P23" s="11"/>
      <c r="Q23" s="11"/>
      <c r="R23" s="11" t="s">
        <v>21</v>
      </c>
      <c r="S23" s="11" t="s">
        <v>5</v>
      </c>
      <c r="T23" s="186"/>
      <c r="U23" s="11"/>
      <c r="V23" s="11" t="s">
        <v>21</v>
      </c>
      <c r="W23" s="11" t="s">
        <v>5</v>
      </c>
      <c r="X23" s="186"/>
      <c r="Y23" s="11"/>
      <c r="Z23" s="11" t="s">
        <v>21</v>
      </c>
      <c r="AA23" s="21"/>
      <c r="AB23" s="200" t="s">
        <v>1460</v>
      </c>
      <c r="AC23" s="284" t="s">
        <v>472</v>
      </c>
      <c r="AD23" s="11" t="s">
        <v>5</v>
      </c>
      <c r="AE23" s="11">
        <v>0.1</v>
      </c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 t="s">
        <v>4</v>
      </c>
      <c r="AQ23" s="186">
        <v>0.3</v>
      </c>
      <c r="AR23" s="11"/>
      <c r="AS23" s="11" t="s">
        <v>4</v>
      </c>
      <c r="AT23" s="186">
        <v>0.3</v>
      </c>
      <c r="AU23" s="11"/>
      <c r="AV23" s="23"/>
      <c r="AW23" s="299" t="s">
        <v>1464</v>
      </c>
      <c r="AX23" s="300" t="s">
        <v>1465</v>
      </c>
      <c r="AY23" s="3" t="s">
        <v>5</v>
      </c>
      <c r="AZ23" s="3">
        <v>0.1</v>
      </c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 t="s">
        <v>5</v>
      </c>
      <c r="BL23" s="24"/>
      <c r="BM23" s="3"/>
      <c r="BN23" s="3" t="s">
        <v>5</v>
      </c>
      <c r="BO23" s="24"/>
      <c r="BP23" s="3"/>
      <c r="BQ23" s="23"/>
      <c r="BR23" s="452" t="s">
        <v>1375</v>
      </c>
      <c r="BS23" s="449">
        <v>103</v>
      </c>
      <c r="BT23" s="186">
        <f t="shared" ref="BT23:BT26" si="3">BV23*2</f>
        <v>6.4</v>
      </c>
      <c r="BU23" s="186">
        <f t="shared" si="2"/>
        <v>4.8000000000000007</v>
      </c>
      <c r="BV23" s="186">
        <v>3.2</v>
      </c>
      <c r="BW23" s="25"/>
      <c r="BX23" s="321" t="s">
        <v>1410</v>
      </c>
      <c r="BY23" s="362" t="s">
        <v>1416</v>
      </c>
      <c r="BZ23" s="11" t="s">
        <v>5</v>
      </c>
      <c r="CA23" s="11">
        <v>0.1</v>
      </c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 t="s">
        <v>5</v>
      </c>
      <c r="CM23" s="11"/>
      <c r="CN23" s="11"/>
      <c r="CO23" s="11" t="s">
        <v>5</v>
      </c>
      <c r="CP23" s="11"/>
      <c r="CQ23" s="11"/>
      <c r="CR23" s="23"/>
      <c r="CS23" s="282" t="s">
        <v>980</v>
      </c>
      <c r="CT23" s="349" t="s">
        <v>446</v>
      </c>
      <c r="CU23" s="11" t="s">
        <v>5</v>
      </c>
      <c r="CV23" s="3">
        <v>0.1</v>
      </c>
      <c r="CW23" s="187" t="str">
        <f>LEFT($CT23,SEARCH("-",$CT23)-1)</f>
        <v>IV</v>
      </c>
      <c r="CX23" s="11"/>
      <c r="CY23" s="11"/>
      <c r="CZ23" s="11"/>
      <c r="DA23" s="11"/>
      <c r="DB23" s="11"/>
      <c r="DC23" s="11"/>
      <c r="DD23" s="11"/>
      <c r="DE23" s="11"/>
      <c r="DF23" s="11"/>
      <c r="DG23" s="11" t="s">
        <v>5</v>
      </c>
      <c r="DH23" s="11"/>
      <c r="DI23" s="11" t="s">
        <v>20</v>
      </c>
      <c r="DJ23" s="11" t="s">
        <v>5</v>
      </c>
      <c r="DK23" s="11"/>
      <c r="DL23" s="11" t="s">
        <v>20</v>
      </c>
      <c r="DM23" s="2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 t="s">
        <v>416</v>
      </c>
      <c r="EC23" s="3">
        <v>0.5</v>
      </c>
      <c r="ED23" s="3"/>
      <c r="ET23" s="437" t="s">
        <v>1350</v>
      </c>
      <c r="EU23" s="70" t="s">
        <v>344</v>
      </c>
      <c r="EV23" s="225">
        <v>0.4</v>
      </c>
    </row>
    <row r="24" spans="1:152" ht="15.75" thickBot="1" x14ac:dyDescent="0.25">
      <c r="A24" s="330" t="s">
        <v>851</v>
      </c>
      <c r="B24" s="408" t="s">
        <v>462</v>
      </c>
      <c r="C24" s="11" t="s">
        <v>5</v>
      </c>
      <c r="D24" s="11">
        <v>0.1</v>
      </c>
      <c r="E24" s="11"/>
      <c r="F24" s="11" t="s">
        <v>21</v>
      </c>
      <c r="G24" s="11"/>
      <c r="H24" s="11"/>
      <c r="I24" s="11"/>
      <c r="J24" s="11" t="s">
        <v>21</v>
      </c>
      <c r="K24" s="11"/>
      <c r="L24" s="11"/>
      <c r="M24" s="11"/>
      <c r="N24" s="11" t="s">
        <v>21</v>
      </c>
      <c r="O24" s="11"/>
      <c r="P24" s="11"/>
      <c r="Q24" s="11"/>
      <c r="R24" s="11" t="s">
        <v>21</v>
      </c>
      <c r="S24" s="11" t="s">
        <v>5</v>
      </c>
      <c r="T24" s="186"/>
      <c r="U24" s="11"/>
      <c r="V24" s="11" t="s">
        <v>21</v>
      </c>
      <c r="W24" s="11" t="s">
        <v>5</v>
      </c>
      <c r="X24" s="186"/>
      <c r="Y24" s="11"/>
      <c r="Z24" s="11" t="s">
        <v>21</v>
      </c>
      <c r="AA24" s="21"/>
      <c r="AB24" s="200" t="s">
        <v>1461</v>
      </c>
      <c r="AC24" s="284" t="s">
        <v>472</v>
      </c>
      <c r="AD24" s="11" t="s">
        <v>5</v>
      </c>
      <c r="AE24" s="11">
        <v>0.1</v>
      </c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 t="s">
        <v>4</v>
      </c>
      <c r="AQ24" s="186">
        <v>0.3</v>
      </c>
      <c r="AR24" s="11"/>
      <c r="AS24" s="11" t="s">
        <v>4</v>
      </c>
      <c r="AT24" s="186">
        <v>0.3</v>
      </c>
      <c r="AU24" s="11"/>
      <c r="AV24" s="23"/>
      <c r="AW24" s="307" t="s">
        <v>673</v>
      </c>
      <c r="AX24" s="313" t="s">
        <v>269</v>
      </c>
      <c r="AY24" s="11" t="s">
        <v>5</v>
      </c>
      <c r="AZ24" s="11">
        <v>0.1</v>
      </c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 t="s">
        <v>5</v>
      </c>
      <c r="BL24" s="24"/>
      <c r="BM24" s="11"/>
      <c r="BN24" s="11" t="s">
        <v>5</v>
      </c>
      <c r="BO24" s="24"/>
      <c r="BP24" s="11"/>
      <c r="BQ24" s="23"/>
      <c r="BR24" s="464" t="s">
        <v>1376</v>
      </c>
      <c r="BS24" s="465">
        <v>104</v>
      </c>
      <c r="BT24" s="186">
        <f t="shared" si="3"/>
        <v>7.2</v>
      </c>
      <c r="BU24" s="186">
        <f t="shared" si="2"/>
        <v>5.4</v>
      </c>
      <c r="BV24" s="186">
        <v>3.6</v>
      </c>
      <c r="BW24" s="25"/>
      <c r="BX24" s="322" t="s">
        <v>1411</v>
      </c>
      <c r="BY24" s="363" t="s">
        <v>384</v>
      </c>
      <c r="BZ24" s="11" t="s">
        <v>5</v>
      </c>
      <c r="CA24" s="11">
        <v>0.1</v>
      </c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 t="s">
        <v>5</v>
      </c>
      <c r="CM24" s="11"/>
      <c r="CN24" s="11"/>
      <c r="CO24" s="11" t="s">
        <v>5</v>
      </c>
      <c r="CP24" s="11"/>
      <c r="CQ24" s="11"/>
      <c r="CR24" s="23"/>
      <c r="CS24" s="333" t="s">
        <v>981</v>
      </c>
      <c r="CT24" s="351" t="s">
        <v>446</v>
      </c>
      <c r="CU24" s="11" t="s">
        <v>5</v>
      </c>
      <c r="CV24" s="3">
        <v>0.1</v>
      </c>
      <c r="CW24" s="187" t="str">
        <f>LEFT($CT24,SEARCH("-",$CT24)-1)</f>
        <v>IV</v>
      </c>
      <c r="CX24" s="11"/>
      <c r="CY24" s="11"/>
      <c r="CZ24" s="11"/>
      <c r="DA24" s="11"/>
      <c r="DB24" s="11"/>
      <c r="DC24" s="11"/>
      <c r="DD24" s="11"/>
      <c r="DE24" s="11"/>
      <c r="DF24" s="11"/>
      <c r="DG24" s="11" t="s">
        <v>5</v>
      </c>
      <c r="DH24" s="11"/>
      <c r="DI24" s="11" t="s">
        <v>20</v>
      </c>
      <c r="DJ24" s="11" t="s">
        <v>5</v>
      </c>
      <c r="DK24" s="11"/>
      <c r="DL24" s="11" t="s">
        <v>20</v>
      </c>
      <c r="DM24" s="2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 t="s">
        <v>417</v>
      </c>
      <c r="EC24" s="3">
        <v>0.5</v>
      </c>
      <c r="ED24" s="3"/>
      <c r="ET24" s="189"/>
      <c r="EU24" s="70" t="s">
        <v>345</v>
      </c>
      <c r="EV24" s="225">
        <v>0.5</v>
      </c>
    </row>
    <row r="25" spans="1:152" ht="15.75" thickBot="1" x14ac:dyDescent="0.25">
      <c r="A25" s="332" t="s">
        <v>852</v>
      </c>
      <c r="B25" s="409" t="s">
        <v>261</v>
      </c>
      <c r="C25" s="11" t="s">
        <v>5</v>
      </c>
      <c r="D25" s="11">
        <v>0.1</v>
      </c>
      <c r="E25" s="11"/>
      <c r="F25" s="11" t="s">
        <v>21</v>
      </c>
      <c r="G25" s="11"/>
      <c r="H25" s="11"/>
      <c r="I25" s="11"/>
      <c r="J25" s="11" t="s">
        <v>21</v>
      </c>
      <c r="K25" s="11"/>
      <c r="L25" s="11"/>
      <c r="M25" s="11"/>
      <c r="N25" s="11" t="s">
        <v>21</v>
      </c>
      <c r="O25" s="11"/>
      <c r="P25" s="11"/>
      <c r="Q25" s="11"/>
      <c r="R25" s="11" t="s">
        <v>21</v>
      </c>
      <c r="S25" s="11" t="s">
        <v>5</v>
      </c>
      <c r="T25" s="186"/>
      <c r="U25" s="11"/>
      <c r="V25" s="11" t="s">
        <v>21</v>
      </c>
      <c r="W25" s="11" t="s">
        <v>5</v>
      </c>
      <c r="X25" s="186"/>
      <c r="Y25" s="11"/>
      <c r="Z25" s="11" t="s">
        <v>21</v>
      </c>
      <c r="AA25" s="21"/>
      <c r="AB25" s="200" t="s">
        <v>1462</v>
      </c>
      <c r="AC25" s="284" t="s">
        <v>472</v>
      </c>
      <c r="AD25" s="11" t="s">
        <v>5</v>
      </c>
      <c r="AE25" s="11">
        <v>0.1</v>
      </c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 t="s">
        <v>4</v>
      </c>
      <c r="AQ25" s="186">
        <v>0.3</v>
      </c>
      <c r="AR25" s="11"/>
      <c r="AS25" s="11" t="s">
        <v>4</v>
      </c>
      <c r="AT25" s="186">
        <v>0.3</v>
      </c>
      <c r="AU25" s="11"/>
      <c r="AV25" s="23"/>
      <c r="AW25" s="329" t="s">
        <v>674</v>
      </c>
      <c r="AX25" s="298" t="s">
        <v>384</v>
      </c>
      <c r="AY25" s="11" t="s">
        <v>5</v>
      </c>
      <c r="AZ25" s="11">
        <v>0.1</v>
      </c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 t="s">
        <v>5</v>
      </c>
      <c r="BL25" s="24"/>
      <c r="BM25" s="11"/>
      <c r="BN25" s="11" t="s">
        <v>5</v>
      </c>
      <c r="BO25" s="24"/>
      <c r="BP25" s="11"/>
      <c r="BQ25" s="23"/>
      <c r="BR25" s="452" t="s">
        <v>1377</v>
      </c>
      <c r="BS25" s="449">
        <v>107</v>
      </c>
      <c r="BT25" s="186">
        <f t="shared" si="3"/>
        <v>5.6</v>
      </c>
      <c r="BU25" s="186">
        <f t="shared" si="2"/>
        <v>4.1999999999999993</v>
      </c>
      <c r="BV25" s="186">
        <v>2.8</v>
      </c>
      <c r="BW25" s="25"/>
      <c r="BX25" s="329" t="s">
        <v>1412</v>
      </c>
      <c r="BY25" s="364" t="s">
        <v>293</v>
      </c>
      <c r="BZ25" s="11" t="s">
        <v>5</v>
      </c>
      <c r="CA25" s="11">
        <v>0.1</v>
      </c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 t="s">
        <v>5</v>
      </c>
      <c r="CM25" s="11"/>
      <c r="CN25" s="11"/>
      <c r="CO25" s="11" t="s">
        <v>5</v>
      </c>
      <c r="CP25" s="11"/>
      <c r="CQ25" s="11"/>
      <c r="CR25" s="23"/>
      <c r="CS25" s="185"/>
      <c r="CT25" s="52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2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 t="s">
        <v>418</v>
      </c>
      <c r="EC25" s="3">
        <v>0.5</v>
      </c>
      <c r="ED25" s="3"/>
      <c r="ET25" s="189"/>
      <c r="EU25" s="70" t="s">
        <v>346</v>
      </c>
      <c r="EV25" s="225">
        <v>0.6</v>
      </c>
    </row>
    <row r="26" spans="1:152" ht="15.75" thickBot="1" x14ac:dyDescent="0.25">
      <c r="A26" s="327" t="s">
        <v>853</v>
      </c>
      <c r="B26" s="410" t="s">
        <v>261</v>
      </c>
      <c r="C26" s="11" t="s">
        <v>5</v>
      </c>
      <c r="D26" s="11">
        <v>0.1</v>
      </c>
      <c r="E26" s="11"/>
      <c r="F26" s="11" t="s">
        <v>21</v>
      </c>
      <c r="G26" s="11"/>
      <c r="H26" s="11"/>
      <c r="I26" s="11"/>
      <c r="J26" s="11" t="s">
        <v>21</v>
      </c>
      <c r="K26" s="11"/>
      <c r="L26" s="11"/>
      <c r="M26" s="11"/>
      <c r="N26" s="11" t="s">
        <v>21</v>
      </c>
      <c r="O26" s="11"/>
      <c r="P26" s="11"/>
      <c r="Q26" s="11"/>
      <c r="R26" s="11" t="s">
        <v>21</v>
      </c>
      <c r="S26" s="11" t="s">
        <v>5</v>
      </c>
      <c r="T26" s="186"/>
      <c r="U26" s="11"/>
      <c r="V26" s="11" t="s">
        <v>21</v>
      </c>
      <c r="W26" s="11" t="s">
        <v>5</v>
      </c>
      <c r="X26" s="186"/>
      <c r="Y26" s="11"/>
      <c r="Z26" s="11" t="s">
        <v>21</v>
      </c>
      <c r="AA26" s="21"/>
      <c r="AB26" s="307" t="s">
        <v>758</v>
      </c>
      <c r="AC26" s="313" t="s">
        <v>297</v>
      </c>
      <c r="AD26" s="11" t="s">
        <v>5</v>
      </c>
      <c r="AE26" s="11">
        <v>0.1</v>
      </c>
      <c r="AF26" s="187"/>
      <c r="AG26" s="11"/>
      <c r="AH26" s="11"/>
      <c r="AI26" s="11"/>
      <c r="AJ26" s="11"/>
      <c r="AK26" s="11"/>
      <c r="AL26" s="11"/>
      <c r="AM26" s="11"/>
      <c r="AN26" s="11"/>
      <c r="AO26" s="11"/>
      <c r="AP26" s="11" t="s">
        <v>5</v>
      </c>
      <c r="AQ26" s="186">
        <v>0</v>
      </c>
      <c r="AR26" s="11" t="s">
        <v>20</v>
      </c>
      <c r="AS26" s="11" t="s">
        <v>5</v>
      </c>
      <c r="AT26" s="186">
        <v>0</v>
      </c>
      <c r="AU26" s="11" t="s">
        <v>20</v>
      </c>
      <c r="AV26" s="23"/>
      <c r="AW26" s="330" t="s">
        <v>675</v>
      </c>
      <c r="AX26" s="300" t="s">
        <v>384</v>
      </c>
      <c r="AY26" s="11" t="s">
        <v>5</v>
      </c>
      <c r="AZ26" s="11">
        <v>0.1</v>
      </c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 t="s">
        <v>5</v>
      </c>
      <c r="BL26" s="24"/>
      <c r="BM26" s="11"/>
      <c r="BN26" s="11" t="s">
        <v>5</v>
      </c>
      <c r="BO26" s="24"/>
      <c r="BP26" s="11"/>
      <c r="BQ26" s="23"/>
      <c r="BR26" s="462" t="s">
        <v>1378</v>
      </c>
      <c r="BS26" s="463">
        <v>108</v>
      </c>
      <c r="BT26" s="186">
        <f t="shared" si="3"/>
        <v>6.4</v>
      </c>
      <c r="BU26" s="186">
        <f t="shared" si="2"/>
        <v>4.8000000000000007</v>
      </c>
      <c r="BV26" s="186">
        <v>3.2</v>
      </c>
      <c r="BW26" s="25"/>
      <c r="BX26" s="332" t="s">
        <v>1413</v>
      </c>
      <c r="BY26" s="365" t="s">
        <v>419</v>
      </c>
      <c r="BZ26" s="11" t="s">
        <v>5</v>
      </c>
      <c r="CA26" s="11">
        <v>0.1</v>
      </c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 t="s">
        <v>5</v>
      </c>
      <c r="CM26" s="11"/>
      <c r="CN26" s="11"/>
      <c r="CO26" s="11" t="s">
        <v>5</v>
      </c>
      <c r="CP26" s="11"/>
      <c r="CQ26" s="11"/>
      <c r="CR26" s="23"/>
      <c r="CS26" s="285" t="s">
        <v>40</v>
      </c>
      <c r="CT26" s="352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2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T26" s="189"/>
      <c r="EU26" s="70" t="s">
        <v>347</v>
      </c>
      <c r="EV26" s="225">
        <v>0</v>
      </c>
    </row>
    <row r="27" spans="1:152" ht="15.75" thickBot="1" x14ac:dyDescent="0.25">
      <c r="A27" s="327" t="s">
        <v>854</v>
      </c>
      <c r="B27" s="410" t="s">
        <v>261</v>
      </c>
      <c r="C27" s="11" t="s">
        <v>5</v>
      </c>
      <c r="D27" s="11">
        <v>0.1</v>
      </c>
      <c r="E27" s="11"/>
      <c r="F27" s="11" t="s">
        <v>21</v>
      </c>
      <c r="G27" s="11"/>
      <c r="H27" s="11"/>
      <c r="I27" s="11"/>
      <c r="J27" s="11" t="s">
        <v>21</v>
      </c>
      <c r="K27" s="11"/>
      <c r="L27" s="11"/>
      <c r="M27" s="11"/>
      <c r="N27" s="11" t="s">
        <v>21</v>
      </c>
      <c r="O27" s="11"/>
      <c r="P27" s="11"/>
      <c r="Q27" s="11"/>
      <c r="R27" s="11" t="s">
        <v>21</v>
      </c>
      <c r="S27" s="11" t="s">
        <v>5</v>
      </c>
      <c r="T27" s="186"/>
      <c r="U27" s="11"/>
      <c r="V27" s="11" t="s">
        <v>21</v>
      </c>
      <c r="W27" s="11" t="s">
        <v>5</v>
      </c>
      <c r="X27" s="186"/>
      <c r="Y27" s="11"/>
      <c r="Z27" s="11" t="s">
        <v>21</v>
      </c>
      <c r="AA27" s="21"/>
      <c r="AB27" s="305" t="s">
        <v>759</v>
      </c>
      <c r="AC27" s="306" t="s">
        <v>270</v>
      </c>
      <c r="AD27" s="11" t="s">
        <v>5</v>
      </c>
      <c r="AE27" s="11">
        <v>0.1</v>
      </c>
      <c r="AF27" s="187"/>
      <c r="AG27" s="11"/>
      <c r="AH27" s="11"/>
      <c r="AI27" s="11"/>
      <c r="AJ27" s="11"/>
      <c r="AK27" s="11"/>
      <c r="AL27" s="11"/>
      <c r="AM27" s="11"/>
      <c r="AN27" s="11"/>
      <c r="AO27" s="11"/>
      <c r="AP27" s="11" t="s">
        <v>5</v>
      </c>
      <c r="AQ27" s="186">
        <v>0</v>
      </c>
      <c r="AR27" s="11" t="s">
        <v>20</v>
      </c>
      <c r="AS27" s="11" t="s">
        <v>5</v>
      </c>
      <c r="AT27" s="186">
        <v>0</v>
      </c>
      <c r="AU27" s="11" t="s">
        <v>20</v>
      </c>
      <c r="AV27" s="23"/>
      <c r="AW27" s="301" t="s">
        <v>676</v>
      </c>
      <c r="AX27" s="302" t="s">
        <v>293</v>
      </c>
      <c r="AY27" s="11" t="s">
        <v>5</v>
      </c>
      <c r="AZ27" s="11">
        <v>0.1</v>
      </c>
      <c r="BA27" s="11"/>
      <c r="BB27" s="11"/>
      <c r="BC27" s="186"/>
      <c r="BD27" s="11"/>
      <c r="BE27" s="11"/>
      <c r="BF27" s="186"/>
      <c r="BG27" s="11"/>
      <c r="BH27" s="11"/>
      <c r="BI27" s="186"/>
      <c r="BJ27" s="11"/>
      <c r="BK27" s="11" t="s">
        <v>5</v>
      </c>
      <c r="BL27" s="24"/>
      <c r="BM27" s="11"/>
      <c r="BN27" s="11" t="s">
        <v>5</v>
      </c>
      <c r="BO27" s="24"/>
      <c r="BP27" s="11"/>
      <c r="BQ27" s="23"/>
      <c r="BR27" s="453" t="s">
        <v>1379</v>
      </c>
      <c r="BS27" s="450">
        <v>109</v>
      </c>
      <c r="BT27" s="186">
        <v>5.6</v>
      </c>
      <c r="BU27" s="186">
        <f t="shared" si="2"/>
        <v>5.4</v>
      </c>
      <c r="BV27" s="186">
        <v>3.6</v>
      </c>
      <c r="BW27" s="25"/>
      <c r="BX27" s="322" t="s">
        <v>1414</v>
      </c>
      <c r="BY27" s="363" t="s">
        <v>420</v>
      </c>
      <c r="BZ27" s="11" t="s">
        <v>5</v>
      </c>
      <c r="CA27" s="11">
        <v>0.1</v>
      </c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 t="s">
        <v>5</v>
      </c>
      <c r="CM27" s="11"/>
      <c r="CN27" s="11"/>
      <c r="CO27" s="11" t="s">
        <v>5</v>
      </c>
      <c r="CP27" s="11"/>
      <c r="CQ27" s="11"/>
      <c r="CR27" s="23"/>
      <c r="CS27" s="355" t="s">
        <v>947</v>
      </c>
      <c r="CT27" s="349" t="s">
        <v>240</v>
      </c>
      <c r="CU27" s="11" t="s">
        <v>4</v>
      </c>
      <c r="CV27" s="11">
        <v>0.3</v>
      </c>
      <c r="CW27" s="187" t="str">
        <f t="shared" ref="CW27:CW31" si="4">LEFT($CT27,SEARCH("-",$CT27)-1)</f>
        <v>I</v>
      </c>
      <c r="CX27" s="11" t="s">
        <v>4</v>
      </c>
      <c r="CY27" s="11"/>
      <c r="CZ27" s="187" t="str">
        <f t="shared" ref="CZ27:CZ31" si="5">LEFT($CT27,SEARCH("-",$CT27)-1)</f>
        <v>I</v>
      </c>
      <c r="DA27" s="11" t="s">
        <v>4</v>
      </c>
      <c r="DB27" s="11"/>
      <c r="DC27" s="187" t="str">
        <f t="shared" ref="DC27:DC31" si="6">LEFT($CT27,SEARCH("-",$CT27)-1)</f>
        <v>I</v>
      </c>
      <c r="DD27" s="11" t="s">
        <v>4</v>
      </c>
      <c r="DE27" s="11"/>
      <c r="DF27" s="187" t="str">
        <f t="shared" ref="DF27:DF31" si="7">LEFT($CT27,SEARCH("-",$CT27)-1)</f>
        <v>I</v>
      </c>
      <c r="DG27" s="11" t="s">
        <v>4</v>
      </c>
      <c r="DH27" s="11"/>
      <c r="DI27" s="11"/>
      <c r="DJ27" s="11" t="s">
        <v>4</v>
      </c>
      <c r="DK27" s="11"/>
      <c r="DL27" s="11"/>
      <c r="DM27" s="2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T27" s="189"/>
      <c r="EU27" s="70" t="s">
        <v>348</v>
      </c>
      <c r="EV27" s="225">
        <v>0</v>
      </c>
    </row>
    <row r="28" spans="1:152" ht="15.75" thickBot="1" x14ac:dyDescent="0.25">
      <c r="A28" s="342" t="s">
        <v>855</v>
      </c>
      <c r="B28" s="411" t="s">
        <v>261</v>
      </c>
      <c r="C28" s="11" t="s">
        <v>5</v>
      </c>
      <c r="D28" s="11">
        <v>0.1</v>
      </c>
      <c r="E28" s="11"/>
      <c r="F28" s="11" t="s">
        <v>21</v>
      </c>
      <c r="G28" s="11"/>
      <c r="H28" s="11"/>
      <c r="I28" s="11"/>
      <c r="J28" s="11" t="s">
        <v>21</v>
      </c>
      <c r="K28" s="11"/>
      <c r="L28" s="11"/>
      <c r="M28" s="11"/>
      <c r="N28" s="11" t="s">
        <v>21</v>
      </c>
      <c r="O28" s="11"/>
      <c r="P28" s="11"/>
      <c r="Q28" s="11"/>
      <c r="R28" s="11" t="s">
        <v>21</v>
      </c>
      <c r="S28" s="11" t="s">
        <v>5</v>
      </c>
      <c r="T28" s="186"/>
      <c r="U28" s="11"/>
      <c r="V28" s="11" t="s">
        <v>21</v>
      </c>
      <c r="W28" s="11" t="s">
        <v>5</v>
      </c>
      <c r="X28" s="186"/>
      <c r="Y28" s="11"/>
      <c r="Z28" s="11" t="s">
        <v>21</v>
      </c>
      <c r="AA28" s="21"/>
      <c r="AB28" s="185"/>
      <c r="AC28" s="185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23"/>
      <c r="AW28" s="297" t="s">
        <v>677</v>
      </c>
      <c r="AX28" s="298" t="s">
        <v>419</v>
      </c>
      <c r="AY28" s="11" t="s">
        <v>5</v>
      </c>
      <c r="AZ28" s="11">
        <v>0.1</v>
      </c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 t="s">
        <v>5</v>
      </c>
      <c r="BL28" s="24"/>
      <c r="BM28" s="11"/>
      <c r="BN28" s="11" t="s">
        <v>5</v>
      </c>
      <c r="BO28" s="24"/>
      <c r="BP28" s="11"/>
      <c r="BQ28" s="23"/>
      <c r="BR28" s="460" t="s">
        <v>1380</v>
      </c>
      <c r="BS28" s="461">
        <v>113</v>
      </c>
      <c r="BT28" s="186">
        <v>5.6</v>
      </c>
      <c r="BU28" s="186">
        <f t="shared" si="2"/>
        <v>5.4</v>
      </c>
      <c r="BV28" s="186">
        <v>3.6</v>
      </c>
      <c r="BW28" s="25"/>
      <c r="BX28" s="321" t="s">
        <v>1470</v>
      </c>
      <c r="BY28" s="362" t="s">
        <v>1417</v>
      </c>
      <c r="BZ28" s="11" t="s">
        <v>5</v>
      </c>
      <c r="CA28" s="11">
        <v>0.1</v>
      </c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 t="s">
        <v>5</v>
      </c>
      <c r="CM28" s="11"/>
      <c r="CN28" s="11"/>
      <c r="CO28" s="11" t="s">
        <v>5</v>
      </c>
      <c r="CP28" s="11"/>
      <c r="CQ28" s="11"/>
      <c r="CR28" s="23"/>
      <c r="CS28" s="342" t="s">
        <v>948</v>
      </c>
      <c r="CT28" s="361" t="s">
        <v>240</v>
      </c>
      <c r="CU28" s="11" t="s">
        <v>4</v>
      </c>
      <c r="CV28" s="11">
        <v>0.3</v>
      </c>
      <c r="CW28" s="187" t="str">
        <f t="shared" si="4"/>
        <v>I</v>
      </c>
      <c r="CX28" s="11" t="s">
        <v>4</v>
      </c>
      <c r="CY28" s="11"/>
      <c r="CZ28" s="187" t="str">
        <f t="shared" si="5"/>
        <v>I</v>
      </c>
      <c r="DA28" s="11" t="s">
        <v>4</v>
      </c>
      <c r="DB28" s="11"/>
      <c r="DC28" s="187" t="str">
        <f t="shared" si="6"/>
        <v>I</v>
      </c>
      <c r="DD28" s="11" t="s">
        <v>4</v>
      </c>
      <c r="DE28" s="11"/>
      <c r="DF28" s="187" t="str">
        <f t="shared" si="7"/>
        <v>I</v>
      </c>
      <c r="DG28" s="11" t="s">
        <v>4</v>
      </c>
      <c r="DH28" s="11"/>
      <c r="DI28" s="11"/>
      <c r="DJ28" s="11" t="s">
        <v>4</v>
      </c>
      <c r="DK28" s="11"/>
      <c r="DL28" s="11"/>
      <c r="DM28" s="2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T28" s="189"/>
      <c r="EU28" s="70" t="s">
        <v>349</v>
      </c>
      <c r="EV28" s="225">
        <v>0.1</v>
      </c>
    </row>
    <row r="29" spans="1:152" ht="15.75" thickBot="1" x14ac:dyDescent="0.25">
      <c r="A29" s="329" t="s">
        <v>856</v>
      </c>
      <c r="B29" s="407" t="s">
        <v>262</v>
      </c>
      <c r="C29" s="11" t="s">
        <v>5</v>
      </c>
      <c r="D29" s="11">
        <v>0.1</v>
      </c>
      <c r="E29" s="11"/>
      <c r="F29" s="11" t="s">
        <v>21</v>
      </c>
      <c r="G29" s="11"/>
      <c r="H29" s="11"/>
      <c r="I29" s="11"/>
      <c r="J29" s="11" t="s">
        <v>21</v>
      </c>
      <c r="K29" s="11"/>
      <c r="L29" s="11"/>
      <c r="M29" s="11"/>
      <c r="N29" s="11" t="s">
        <v>21</v>
      </c>
      <c r="O29" s="11"/>
      <c r="P29" s="11"/>
      <c r="Q29" s="11"/>
      <c r="R29" s="11" t="s">
        <v>21</v>
      </c>
      <c r="S29" s="11" t="s">
        <v>5</v>
      </c>
      <c r="T29" s="186"/>
      <c r="U29" s="11"/>
      <c r="V29" s="11" t="s">
        <v>21</v>
      </c>
      <c r="W29" s="11" t="s">
        <v>5</v>
      </c>
      <c r="X29" s="186"/>
      <c r="Y29" s="11"/>
      <c r="Z29" s="11" t="s">
        <v>21</v>
      </c>
      <c r="AA29" s="21"/>
      <c r="AB29" s="285" t="s">
        <v>40</v>
      </c>
      <c r="AC29" s="286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23"/>
      <c r="AW29" s="299" t="s">
        <v>678</v>
      </c>
      <c r="AX29" s="300" t="s">
        <v>419</v>
      </c>
      <c r="AY29" s="11" t="s">
        <v>5</v>
      </c>
      <c r="AZ29" s="11">
        <v>0.1</v>
      </c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 t="s">
        <v>5</v>
      </c>
      <c r="BL29" s="24"/>
      <c r="BM29" s="11"/>
      <c r="BN29" s="11" t="s">
        <v>5</v>
      </c>
      <c r="BO29" s="24"/>
      <c r="BP29" s="11"/>
      <c r="BQ29" s="23"/>
      <c r="BR29" s="452" t="s">
        <v>1381</v>
      </c>
      <c r="BS29" s="449">
        <v>114</v>
      </c>
      <c r="BT29" s="186">
        <f t="shared" ref="BT29:BT32" si="8">BV29*2</f>
        <v>8</v>
      </c>
      <c r="BU29" s="186">
        <f t="shared" si="2"/>
        <v>6</v>
      </c>
      <c r="BV29" s="186">
        <v>4</v>
      </c>
      <c r="BW29" s="25"/>
      <c r="BX29" s="341" t="s">
        <v>1415</v>
      </c>
      <c r="BY29" s="375" t="s">
        <v>1418</v>
      </c>
      <c r="BZ29" s="11" t="s">
        <v>5</v>
      </c>
      <c r="CA29" s="11">
        <v>0.1</v>
      </c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 t="s">
        <v>5</v>
      </c>
      <c r="CM29" s="11"/>
      <c r="CN29" s="11"/>
      <c r="CO29" s="11" t="s">
        <v>5</v>
      </c>
      <c r="CP29" s="11"/>
      <c r="CQ29" s="11"/>
      <c r="CR29" s="23"/>
      <c r="CS29" s="321" t="s">
        <v>1441</v>
      </c>
      <c r="CT29" s="362" t="s">
        <v>242</v>
      </c>
      <c r="CU29" s="11" t="s">
        <v>4</v>
      </c>
      <c r="CV29" s="11">
        <v>0.3</v>
      </c>
      <c r="CW29" s="187" t="str">
        <f t="shared" si="4"/>
        <v>I</v>
      </c>
      <c r="CX29" s="11" t="s">
        <v>4</v>
      </c>
      <c r="CY29" s="11"/>
      <c r="CZ29" s="187" t="str">
        <f t="shared" si="5"/>
        <v>I</v>
      </c>
      <c r="DA29" s="11" t="s">
        <v>4</v>
      </c>
      <c r="DB29" s="11"/>
      <c r="DC29" s="187" t="str">
        <f t="shared" si="6"/>
        <v>I</v>
      </c>
      <c r="DD29" s="11" t="s">
        <v>4</v>
      </c>
      <c r="DE29" s="11"/>
      <c r="DF29" s="187" t="str">
        <f t="shared" si="7"/>
        <v>I</v>
      </c>
      <c r="DG29" s="11" t="s">
        <v>4</v>
      </c>
      <c r="DH29" s="11"/>
      <c r="DI29" s="11"/>
      <c r="DJ29" s="11" t="s">
        <v>4</v>
      </c>
      <c r="DK29" s="11"/>
      <c r="DL29" s="11"/>
      <c r="DM29" s="2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T29" s="189"/>
      <c r="EU29" s="70" t="s">
        <v>350</v>
      </c>
      <c r="EV29" s="225">
        <v>0.2</v>
      </c>
    </row>
    <row r="30" spans="1:152" ht="15" x14ac:dyDescent="0.2">
      <c r="A30" s="330" t="s">
        <v>857</v>
      </c>
      <c r="B30" s="408" t="s">
        <v>262</v>
      </c>
      <c r="C30" s="11" t="s">
        <v>5</v>
      </c>
      <c r="D30" s="11">
        <v>0.1</v>
      </c>
      <c r="E30" s="11"/>
      <c r="F30" s="11" t="s">
        <v>21</v>
      </c>
      <c r="G30" s="11"/>
      <c r="H30" s="11"/>
      <c r="I30" s="11"/>
      <c r="J30" s="11" t="s">
        <v>21</v>
      </c>
      <c r="K30" s="11"/>
      <c r="L30" s="11"/>
      <c r="M30" s="11"/>
      <c r="N30" s="11" t="s">
        <v>21</v>
      </c>
      <c r="O30" s="11"/>
      <c r="P30" s="11"/>
      <c r="Q30" s="11"/>
      <c r="R30" s="11" t="s">
        <v>21</v>
      </c>
      <c r="S30" s="11" t="s">
        <v>5</v>
      </c>
      <c r="T30" s="186"/>
      <c r="U30" s="11"/>
      <c r="V30" s="11" t="s">
        <v>21</v>
      </c>
      <c r="W30" s="11" t="s">
        <v>5</v>
      </c>
      <c r="X30" s="186"/>
      <c r="Y30" s="11"/>
      <c r="Z30" s="11" t="s">
        <v>21</v>
      </c>
      <c r="AA30" s="21"/>
      <c r="AB30" s="334" t="s">
        <v>727</v>
      </c>
      <c r="AC30" s="313" t="s">
        <v>240</v>
      </c>
      <c r="AD30" s="11" t="s">
        <v>4</v>
      </c>
      <c r="AE30" s="11">
        <v>0.3</v>
      </c>
      <c r="AF30" s="11" t="s">
        <v>0</v>
      </c>
      <c r="AG30" s="11"/>
      <c r="AH30" s="186"/>
      <c r="AI30" s="11"/>
      <c r="AJ30" s="11" t="s">
        <v>4</v>
      </c>
      <c r="AK30" s="186">
        <v>0</v>
      </c>
      <c r="AL30" s="11" t="s">
        <v>0</v>
      </c>
      <c r="AM30" s="11" t="s">
        <v>4</v>
      </c>
      <c r="AN30" s="186">
        <v>0</v>
      </c>
      <c r="AO30" s="11" t="s">
        <v>0</v>
      </c>
      <c r="AP30" s="11" t="s">
        <v>4</v>
      </c>
      <c r="AQ30" s="11">
        <v>0.3</v>
      </c>
      <c r="AR30" s="11"/>
      <c r="AS30" s="11" t="s">
        <v>4</v>
      </c>
      <c r="AT30" s="11">
        <v>0.3</v>
      </c>
      <c r="AU30" s="11"/>
      <c r="AV30" s="23"/>
      <c r="AW30" s="303" t="s">
        <v>679</v>
      </c>
      <c r="AX30" s="304" t="s">
        <v>472</v>
      </c>
      <c r="AY30" s="11" t="s">
        <v>4</v>
      </c>
      <c r="AZ30" s="11">
        <v>0.1</v>
      </c>
      <c r="BA30" s="11"/>
      <c r="BB30" s="11"/>
      <c r="BC30" s="186"/>
      <c r="BD30" s="11"/>
      <c r="BE30" s="11"/>
      <c r="BF30" s="186"/>
      <c r="BG30" s="11"/>
      <c r="BH30" s="11"/>
      <c r="BI30" s="186"/>
      <c r="BJ30" s="11"/>
      <c r="BK30" s="11" t="s">
        <v>5</v>
      </c>
      <c r="BL30" s="24"/>
      <c r="BM30" s="11"/>
      <c r="BN30" s="11" t="s">
        <v>5</v>
      </c>
      <c r="BO30" s="24"/>
      <c r="BP30" s="11"/>
      <c r="BQ30" s="23"/>
      <c r="BR30" s="462" t="s">
        <v>1382</v>
      </c>
      <c r="BS30" s="463">
        <v>115</v>
      </c>
      <c r="BT30" s="186">
        <f t="shared" si="8"/>
        <v>8.8000000000000007</v>
      </c>
      <c r="BU30" s="186">
        <f t="shared" si="2"/>
        <v>6.6000000000000005</v>
      </c>
      <c r="BV30" s="186">
        <v>4.4000000000000004</v>
      </c>
      <c r="BW30" s="25"/>
      <c r="BX30" s="307" t="s">
        <v>490</v>
      </c>
      <c r="BY30" s="368" t="s">
        <v>254</v>
      </c>
      <c r="BZ30" s="11" t="s">
        <v>5</v>
      </c>
      <c r="CA30" s="11">
        <v>0.1</v>
      </c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 t="s">
        <v>5</v>
      </c>
      <c r="CM30" s="11"/>
      <c r="CN30" s="11"/>
      <c r="CO30" s="11" t="s">
        <v>5</v>
      </c>
      <c r="CP30" s="11"/>
      <c r="CQ30" s="11"/>
      <c r="CR30" s="23"/>
      <c r="CS30" s="332" t="s">
        <v>949</v>
      </c>
      <c r="CT30" s="365" t="s">
        <v>243</v>
      </c>
      <c r="CU30" s="11" t="s">
        <v>4</v>
      </c>
      <c r="CV30" s="11">
        <v>0.3</v>
      </c>
      <c r="CW30" s="187" t="str">
        <f t="shared" si="4"/>
        <v>I</v>
      </c>
      <c r="CX30" s="11" t="s">
        <v>4</v>
      </c>
      <c r="CY30" s="11"/>
      <c r="CZ30" s="187" t="str">
        <f t="shared" si="5"/>
        <v>I</v>
      </c>
      <c r="DA30" s="11" t="s">
        <v>4</v>
      </c>
      <c r="DB30" s="11"/>
      <c r="DC30" s="187" t="str">
        <f t="shared" si="6"/>
        <v>I</v>
      </c>
      <c r="DD30" s="11" t="s">
        <v>4</v>
      </c>
      <c r="DE30" s="11"/>
      <c r="DF30" s="187" t="str">
        <f t="shared" si="7"/>
        <v>I</v>
      </c>
      <c r="DG30" s="11" t="s">
        <v>4</v>
      </c>
      <c r="DH30" s="11"/>
      <c r="DI30" s="11"/>
      <c r="DJ30" s="11" t="s">
        <v>4</v>
      </c>
      <c r="DK30" s="11"/>
      <c r="DL30" s="11"/>
      <c r="DM30" s="2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T30" s="189"/>
      <c r="EU30" s="70" t="s">
        <v>351</v>
      </c>
      <c r="EV30" s="225">
        <v>0.3</v>
      </c>
    </row>
    <row r="31" spans="1:152" ht="16.5" thickBot="1" x14ac:dyDescent="0.25">
      <c r="A31" s="332" t="s">
        <v>858</v>
      </c>
      <c r="B31" s="409" t="s">
        <v>463</v>
      </c>
      <c r="C31" s="11" t="s">
        <v>5</v>
      </c>
      <c r="D31" s="11">
        <v>0.1</v>
      </c>
      <c r="E31" s="11"/>
      <c r="F31" s="11" t="s">
        <v>21</v>
      </c>
      <c r="G31" s="11"/>
      <c r="H31" s="11"/>
      <c r="I31" s="11"/>
      <c r="J31" s="11" t="s">
        <v>21</v>
      </c>
      <c r="K31" s="11"/>
      <c r="L31" s="11"/>
      <c r="M31" s="11"/>
      <c r="N31" s="11" t="s">
        <v>21</v>
      </c>
      <c r="O31" s="11"/>
      <c r="P31" s="11"/>
      <c r="Q31" s="11"/>
      <c r="R31" s="11" t="s">
        <v>21</v>
      </c>
      <c r="S31" s="11" t="s">
        <v>5</v>
      </c>
      <c r="T31" s="186"/>
      <c r="U31" s="11"/>
      <c r="V31" s="11" t="s">
        <v>21</v>
      </c>
      <c r="W31" s="11" t="s">
        <v>5</v>
      </c>
      <c r="X31" s="186"/>
      <c r="Y31" s="11"/>
      <c r="Z31" s="11" t="s">
        <v>21</v>
      </c>
      <c r="AA31" s="21"/>
      <c r="AB31" s="321" t="s">
        <v>728</v>
      </c>
      <c r="AC31" s="312" t="s">
        <v>385</v>
      </c>
      <c r="AD31" s="11" t="s">
        <v>4</v>
      </c>
      <c r="AE31" s="11">
        <v>0.3</v>
      </c>
      <c r="AF31" s="11" t="s">
        <v>0</v>
      </c>
      <c r="AG31" s="11"/>
      <c r="AH31" s="186"/>
      <c r="AI31" s="11"/>
      <c r="AJ31" s="11" t="s">
        <v>4</v>
      </c>
      <c r="AK31" s="186">
        <v>0</v>
      </c>
      <c r="AL31" s="11" t="s">
        <v>0</v>
      </c>
      <c r="AM31" s="11" t="s">
        <v>4</v>
      </c>
      <c r="AN31" s="186">
        <v>0</v>
      </c>
      <c r="AO31" s="11" t="s">
        <v>0</v>
      </c>
      <c r="AP31" s="11" t="s">
        <v>4</v>
      </c>
      <c r="AQ31" s="11">
        <v>0.3</v>
      </c>
      <c r="AR31" s="11"/>
      <c r="AS31" s="11" t="s">
        <v>4</v>
      </c>
      <c r="AT31" s="11">
        <v>0.3</v>
      </c>
      <c r="AU31" s="11"/>
      <c r="AV31" s="23"/>
      <c r="AW31" s="309" t="s">
        <v>680</v>
      </c>
      <c r="AX31" s="312" t="s">
        <v>420</v>
      </c>
      <c r="AY31" s="11" t="s">
        <v>5</v>
      </c>
      <c r="AZ31" s="11">
        <v>0.1</v>
      </c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 t="s">
        <v>5</v>
      </c>
      <c r="BL31" s="24"/>
      <c r="BM31" s="11"/>
      <c r="BN31" s="11" t="s">
        <v>5</v>
      </c>
      <c r="BO31" s="24"/>
      <c r="BP31" s="11"/>
      <c r="BQ31" s="23"/>
      <c r="BR31" s="452" t="s">
        <v>1383</v>
      </c>
      <c r="BS31" s="449">
        <v>116</v>
      </c>
      <c r="BT31" s="186">
        <f t="shared" si="8"/>
        <v>9.6</v>
      </c>
      <c r="BU31" s="186">
        <f t="shared" si="2"/>
        <v>7.1999999999999993</v>
      </c>
      <c r="BV31" s="186">
        <v>4.8</v>
      </c>
      <c r="BW31" s="25"/>
      <c r="BX31" s="309" t="s">
        <v>491</v>
      </c>
      <c r="BY31" s="362" t="s">
        <v>423</v>
      </c>
      <c r="BZ31" s="11" t="s">
        <v>5</v>
      </c>
      <c r="CA31" s="11">
        <v>0.1</v>
      </c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 t="s">
        <v>5</v>
      </c>
      <c r="CM31" s="11"/>
      <c r="CN31" s="11"/>
      <c r="CO31" s="11" t="s">
        <v>5</v>
      </c>
      <c r="CP31" s="11"/>
      <c r="CQ31" s="11"/>
      <c r="CR31" s="23"/>
      <c r="CS31" s="326" t="s">
        <v>950</v>
      </c>
      <c r="CT31" s="351" t="s">
        <v>243</v>
      </c>
      <c r="CU31" s="11" t="s">
        <v>4</v>
      </c>
      <c r="CV31" s="11">
        <v>0.3</v>
      </c>
      <c r="CW31" s="187" t="str">
        <f t="shared" si="4"/>
        <v>I</v>
      </c>
      <c r="CX31" s="11" t="s">
        <v>4</v>
      </c>
      <c r="CY31" s="11"/>
      <c r="CZ31" s="187" t="str">
        <f t="shared" si="5"/>
        <v>I</v>
      </c>
      <c r="DA31" s="11" t="s">
        <v>4</v>
      </c>
      <c r="DB31" s="11"/>
      <c r="DC31" s="187" t="str">
        <f t="shared" si="6"/>
        <v>I</v>
      </c>
      <c r="DD31" s="11" t="s">
        <v>4</v>
      </c>
      <c r="DE31" s="11"/>
      <c r="DF31" s="187" t="str">
        <f t="shared" si="7"/>
        <v>I</v>
      </c>
      <c r="DG31" s="11" t="s">
        <v>4</v>
      </c>
      <c r="DH31" s="11"/>
      <c r="DI31" s="11"/>
      <c r="DJ31" s="11" t="s">
        <v>4</v>
      </c>
      <c r="DK31" s="11"/>
      <c r="DL31" s="11"/>
      <c r="DM31" s="2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T31" s="189"/>
      <c r="EU31" s="70" t="s">
        <v>352</v>
      </c>
      <c r="EV31" s="225">
        <v>0.4</v>
      </c>
    </row>
    <row r="32" spans="1:152" ht="16.5" thickBot="1" x14ac:dyDescent="0.25">
      <c r="A32" s="326" t="s">
        <v>859</v>
      </c>
      <c r="B32" s="412" t="s">
        <v>463</v>
      </c>
      <c r="C32" s="11" t="s">
        <v>5</v>
      </c>
      <c r="D32" s="11">
        <v>0.1</v>
      </c>
      <c r="E32" s="11"/>
      <c r="F32" s="11" t="s">
        <v>21</v>
      </c>
      <c r="G32" s="11"/>
      <c r="H32" s="11"/>
      <c r="I32" s="11"/>
      <c r="J32" s="11" t="s">
        <v>21</v>
      </c>
      <c r="K32" s="11"/>
      <c r="L32" s="11"/>
      <c r="M32" s="11"/>
      <c r="N32" s="11" t="s">
        <v>21</v>
      </c>
      <c r="O32" s="11"/>
      <c r="P32" s="11"/>
      <c r="Q32" s="11"/>
      <c r="R32" s="11" t="s">
        <v>21</v>
      </c>
      <c r="S32" s="11" t="s">
        <v>5</v>
      </c>
      <c r="T32" s="186"/>
      <c r="U32" s="11"/>
      <c r="V32" s="11" t="s">
        <v>21</v>
      </c>
      <c r="W32" s="11" t="s">
        <v>5</v>
      </c>
      <c r="X32" s="186"/>
      <c r="Y32" s="11"/>
      <c r="Z32" s="11" t="s">
        <v>21</v>
      </c>
      <c r="AA32" s="21"/>
      <c r="AB32" s="322" t="s">
        <v>729</v>
      </c>
      <c r="AC32" s="304" t="s">
        <v>386</v>
      </c>
      <c r="AD32" s="11" t="s">
        <v>4</v>
      </c>
      <c r="AE32" s="11">
        <v>0.3</v>
      </c>
      <c r="AF32" s="11" t="s">
        <v>0</v>
      </c>
      <c r="AG32" s="11"/>
      <c r="AH32" s="186"/>
      <c r="AI32" s="11"/>
      <c r="AJ32" s="11" t="s">
        <v>4</v>
      </c>
      <c r="AK32" s="186">
        <v>0</v>
      </c>
      <c r="AL32" s="11" t="s">
        <v>0</v>
      </c>
      <c r="AM32" s="11" t="s">
        <v>4</v>
      </c>
      <c r="AN32" s="186">
        <v>0</v>
      </c>
      <c r="AO32" s="11" t="s">
        <v>0</v>
      </c>
      <c r="AP32" s="11" t="s">
        <v>4</v>
      </c>
      <c r="AQ32" s="11">
        <v>0.3</v>
      </c>
      <c r="AR32" s="11"/>
      <c r="AS32" s="11" t="s">
        <v>4</v>
      </c>
      <c r="AT32" s="11">
        <v>0.3</v>
      </c>
      <c r="AU32" s="11"/>
      <c r="AV32" s="23"/>
      <c r="AW32" s="314" t="s">
        <v>681</v>
      </c>
      <c r="AX32" s="315" t="s">
        <v>473</v>
      </c>
      <c r="AY32" s="11" t="s">
        <v>5</v>
      </c>
      <c r="AZ32" s="11">
        <v>0.1</v>
      </c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 t="s">
        <v>5</v>
      </c>
      <c r="BL32" s="24"/>
      <c r="BM32" s="11"/>
      <c r="BN32" s="11" t="s">
        <v>5</v>
      </c>
      <c r="BO32" s="24"/>
      <c r="BP32" s="11"/>
      <c r="BQ32" s="23"/>
      <c r="BR32" s="462" t="s">
        <v>1384</v>
      </c>
      <c r="BS32" s="463">
        <v>117</v>
      </c>
      <c r="BT32" s="186">
        <f t="shared" si="8"/>
        <v>10.4</v>
      </c>
      <c r="BU32" s="186">
        <f t="shared" si="2"/>
        <v>7.8000000000000007</v>
      </c>
      <c r="BV32" s="186">
        <v>5.2</v>
      </c>
      <c r="BW32" s="25"/>
      <c r="BX32" s="341" t="s">
        <v>492</v>
      </c>
      <c r="BY32" s="375" t="s">
        <v>294</v>
      </c>
      <c r="BZ32" s="11" t="s">
        <v>5</v>
      </c>
      <c r="CA32" s="11">
        <v>0.1</v>
      </c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 t="s">
        <v>5</v>
      </c>
      <c r="CM32" s="11"/>
      <c r="CN32" s="11"/>
      <c r="CO32" s="11" t="s">
        <v>5</v>
      </c>
      <c r="CP32" s="11"/>
      <c r="CQ32" s="11"/>
      <c r="CR32" s="23"/>
      <c r="CS32" s="395" t="s">
        <v>1019</v>
      </c>
      <c r="CT32" s="353" t="s">
        <v>246</v>
      </c>
      <c r="CU32" s="11" t="s">
        <v>4</v>
      </c>
      <c r="CV32" s="11">
        <v>0.3</v>
      </c>
      <c r="CW32" s="187" t="str">
        <f>LEFT($CT32,SEARCH("-",$CT32)-1)</f>
        <v>II</v>
      </c>
      <c r="CX32" s="11" t="s">
        <v>4</v>
      </c>
      <c r="CY32" s="11"/>
      <c r="CZ32" s="187" t="str">
        <f>LEFT($CT32,SEARCH("-",$CT32)-1)</f>
        <v>II</v>
      </c>
      <c r="DA32" s="11" t="s">
        <v>4</v>
      </c>
      <c r="DB32" s="11"/>
      <c r="DC32" s="187" t="str">
        <f>LEFT($CT32,SEARCH("-",$CT32)-1)</f>
        <v>II</v>
      </c>
      <c r="DD32" s="11" t="s">
        <v>4</v>
      </c>
      <c r="DE32" s="11"/>
      <c r="DF32" s="187" t="str">
        <f>LEFT($CT32,SEARCH("-",$CT32)-1)</f>
        <v>II</v>
      </c>
      <c r="DG32" s="11" t="s">
        <v>4</v>
      </c>
      <c r="DH32" s="11"/>
      <c r="DI32" s="11"/>
      <c r="DJ32" s="11" t="s">
        <v>4</v>
      </c>
      <c r="DK32" s="11"/>
      <c r="DL32" s="11"/>
      <c r="DM32" s="2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U32" s="70" t="s">
        <v>353</v>
      </c>
      <c r="EV32" s="225">
        <v>0.5</v>
      </c>
    </row>
    <row r="33" spans="1:152" ht="16.5" thickBot="1" x14ac:dyDescent="0.25">
      <c r="A33" s="203" t="s">
        <v>860</v>
      </c>
      <c r="B33" s="413" t="s">
        <v>268</v>
      </c>
      <c r="C33" s="11" t="s">
        <v>3</v>
      </c>
      <c r="D33" s="11">
        <v>0.5</v>
      </c>
      <c r="E33" s="11" t="s">
        <v>1</v>
      </c>
      <c r="F33" s="11" t="s">
        <v>22</v>
      </c>
      <c r="G33" s="187" t="s">
        <v>3</v>
      </c>
      <c r="H33" s="11">
        <v>0.2</v>
      </c>
      <c r="I33" s="11" t="s">
        <v>1</v>
      </c>
      <c r="J33" s="11" t="s">
        <v>22</v>
      </c>
      <c r="K33" s="187" t="s">
        <v>3</v>
      </c>
      <c r="L33" s="11">
        <v>0.2</v>
      </c>
      <c r="M33" s="11" t="s">
        <v>1</v>
      </c>
      <c r="N33" s="11" t="s">
        <v>22</v>
      </c>
      <c r="O33" s="187" t="s">
        <v>3</v>
      </c>
      <c r="P33" s="11">
        <v>0.2</v>
      </c>
      <c r="Q33" s="11" t="s">
        <v>1</v>
      </c>
      <c r="R33" s="11" t="s">
        <v>22</v>
      </c>
      <c r="S33" s="187" t="s">
        <v>3</v>
      </c>
      <c r="T33" s="11">
        <v>0.5</v>
      </c>
      <c r="U33" s="11"/>
      <c r="V33" s="11" t="s">
        <v>22</v>
      </c>
      <c r="W33" s="187" t="s">
        <v>3</v>
      </c>
      <c r="X33" s="11">
        <v>0.5</v>
      </c>
      <c r="Y33" s="11"/>
      <c r="Z33" s="11" t="s">
        <v>22</v>
      </c>
      <c r="AA33" s="21"/>
      <c r="AB33" s="321" t="s">
        <v>730</v>
      </c>
      <c r="AC33" s="312" t="s">
        <v>264</v>
      </c>
      <c r="AD33" s="11" t="s">
        <v>4</v>
      </c>
      <c r="AE33" s="11">
        <v>0.3</v>
      </c>
      <c r="AF33" s="11" t="s">
        <v>0</v>
      </c>
      <c r="AG33" s="11"/>
      <c r="AH33" s="186"/>
      <c r="AI33" s="11"/>
      <c r="AJ33" s="11" t="s">
        <v>4</v>
      </c>
      <c r="AK33" s="186">
        <v>0</v>
      </c>
      <c r="AL33" s="11" t="s">
        <v>0</v>
      </c>
      <c r="AM33" s="11" t="s">
        <v>4</v>
      </c>
      <c r="AN33" s="186">
        <v>0</v>
      </c>
      <c r="AO33" s="11" t="s">
        <v>0</v>
      </c>
      <c r="AP33" s="11" t="s">
        <v>4</v>
      </c>
      <c r="AQ33" s="11">
        <v>0.3</v>
      </c>
      <c r="AR33" s="11"/>
      <c r="AS33" s="11" t="s">
        <v>4</v>
      </c>
      <c r="AT33" s="11">
        <v>0.3</v>
      </c>
      <c r="AU33" s="11"/>
      <c r="AV33" s="23"/>
      <c r="AW33" s="379" t="s">
        <v>682</v>
      </c>
      <c r="AX33" s="338" t="s">
        <v>253</v>
      </c>
      <c r="AY33" s="11" t="s">
        <v>5</v>
      </c>
      <c r="AZ33" s="11">
        <v>0.1</v>
      </c>
      <c r="BA33" s="11"/>
      <c r="BB33" s="11"/>
      <c r="BC33" s="186"/>
      <c r="BD33" s="11"/>
      <c r="BE33" s="11"/>
      <c r="BF33" s="186"/>
      <c r="BG33" s="11"/>
      <c r="BH33" s="11"/>
      <c r="BI33" s="186"/>
      <c r="BJ33" s="11"/>
      <c r="BK33" s="11" t="s">
        <v>5</v>
      </c>
      <c r="BL33" s="24"/>
      <c r="BM33" s="11"/>
      <c r="BN33" s="11" t="s">
        <v>5</v>
      </c>
      <c r="BO33" s="24"/>
      <c r="BP33" s="11"/>
      <c r="BQ33" s="23"/>
      <c r="BR33" s="453" t="s">
        <v>1385</v>
      </c>
      <c r="BS33" s="450">
        <v>118</v>
      </c>
      <c r="BT33" s="186">
        <f t="shared" ref="BT33:BT37" si="9">BV33*2</f>
        <v>11.2</v>
      </c>
      <c r="BU33" s="186">
        <f t="shared" si="2"/>
        <v>8.3999999999999986</v>
      </c>
      <c r="BV33" s="186">
        <v>5.6</v>
      </c>
      <c r="BW33" s="25"/>
      <c r="BX33" s="328" t="s">
        <v>493</v>
      </c>
      <c r="BY33" s="378" t="s">
        <v>270</v>
      </c>
      <c r="BZ33" s="11" t="s">
        <v>5</v>
      </c>
      <c r="CA33" s="11">
        <v>0.1</v>
      </c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 t="s">
        <v>5</v>
      </c>
      <c r="CM33" s="11"/>
      <c r="CN33" s="11"/>
      <c r="CO33" s="11" t="s">
        <v>5</v>
      </c>
      <c r="CP33" s="11"/>
      <c r="CQ33" s="11"/>
      <c r="CR33" s="23"/>
      <c r="CS33" s="332" t="s">
        <v>951</v>
      </c>
      <c r="CT33" s="365" t="s">
        <v>256</v>
      </c>
      <c r="CU33" s="11" t="s">
        <v>4</v>
      </c>
      <c r="CV33" s="11">
        <v>0.3</v>
      </c>
      <c r="CW33" s="187" t="str">
        <f>LEFT($CT33,SEARCH("-",$CT33)-1)</f>
        <v>III</v>
      </c>
      <c r="CX33" s="11" t="s">
        <v>4</v>
      </c>
      <c r="CY33" s="11"/>
      <c r="CZ33" s="187" t="str">
        <f>LEFT($CT33,SEARCH("-",$CT33)-1)</f>
        <v>III</v>
      </c>
      <c r="DA33" s="11" t="s">
        <v>4</v>
      </c>
      <c r="DB33" s="11"/>
      <c r="DC33" s="187" t="str">
        <f>LEFT($CT33,SEARCH("-",$CT33)-1)</f>
        <v>III</v>
      </c>
      <c r="DD33" s="11" t="s">
        <v>4</v>
      </c>
      <c r="DE33" s="11"/>
      <c r="DF33" s="187" t="str">
        <f>LEFT($CT33,SEARCH("-",$CT33)-1)</f>
        <v>III</v>
      </c>
      <c r="DG33" s="11" t="s">
        <v>4</v>
      </c>
      <c r="DH33" s="11"/>
      <c r="DI33" s="11"/>
      <c r="DJ33" s="11" t="s">
        <v>4</v>
      </c>
      <c r="DK33" s="11"/>
      <c r="DL33" s="11"/>
      <c r="DM33" s="2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U33" s="70" t="s">
        <v>354</v>
      </c>
      <c r="EV33" s="225">
        <v>0.6</v>
      </c>
    </row>
    <row r="34" spans="1:152" ht="13.5" thickBot="1" x14ac:dyDescent="0.25">
      <c r="A34" s="204" t="s">
        <v>861</v>
      </c>
      <c r="B34" s="414" t="s">
        <v>268</v>
      </c>
      <c r="C34" s="11" t="s">
        <v>3</v>
      </c>
      <c r="D34" s="11">
        <v>0.5</v>
      </c>
      <c r="E34" s="11" t="s">
        <v>1</v>
      </c>
      <c r="F34" s="11" t="s">
        <v>22</v>
      </c>
      <c r="G34" s="187" t="s">
        <v>3</v>
      </c>
      <c r="H34" s="11">
        <v>0.2</v>
      </c>
      <c r="I34" s="11" t="s">
        <v>1</v>
      </c>
      <c r="J34" s="11" t="s">
        <v>22</v>
      </c>
      <c r="K34" s="187" t="s">
        <v>3</v>
      </c>
      <c r="L34" s="11">
        <v>0.2</v>
      </c>
      <c r="M34" s="11" t="s">
        <v>1</v>
      </c>
      <c r="N34" s="11" t="s">
        <v>22</v>
      </c>
      <c r="O34" s="187" t="s">
        <v>3</v>
      </c>
      <c r="P34" s="11">
        <v>0.2</v>
      </c>
      <c r="Q34" s="11" t="s">
        <v>1</v>
      </c>
      <c r="R34" s="11" t="s">
        <v>22</v>
      </c>
      <c r="S34" s="187" t="s">
        <v>3</v>
      </c>
      <c r="T34" s="11">
        <v>0.5</v>
      </c>
      <c r="U34" s="11"/>
      <c r="V34" s="11" t="s">
        <v>22</v>
      </c>
      <c r="W34" s="187" t="s">
        <v>3</v>
      </c>
      <c r="X34" s="11">
        <v>0.5</v>
      </c>
      <c r="Y34" s="11"/>
      <c r="Z34" s="11" t="s">
        <v>22</v>
      </c>
      <c r="AA34" s="21"/>
      <c r="AB34" s="322" t="s">
        <v>731</v>
      </c>
      <c r="AC34" s="304" t="s">
        <v>298</v>
      </c>
      <c r="AD34" s="11" t="s">
        <v>4</v>
      </c>
      <c r="AE34" s="11">
        <v>0.3</v>
      </c>
      <c r="AF34" s="11" t="s">
        <v>0</v>
      </c>
      <c r="AG34" s="11"/>
      <c r="AH34" s="186"/>
      <c r="AI34" s="11"/>
      <c r="AJ34" s="11" t="s">
        <v>4</v>
      </c>
      <c r="AK34" s="186">
        <v>0</v>
      </c>
      <c r="AL34" s="11" t="s">
        <v>0</v>
      </c>
      <c r="AM34" s="11" t="s">
        <v>4</v>
      </c>
      <c r="AN34" s="186">
        <v>0</v>
      </c>
      <c r="AO34" s="11" t="s">
        <v>0</v>
      </c>
      <c r="AP34" s="11" t="s">
        <v>4</v>
      </c>
      <c r="AQ34" s="11">
        <v>0.3</v>
      </c>
      <c r="AR34" s="11"/>
      <c r="AS34" s="11" t="s">
        <v>4</v>
      </c>
      <c r="AT34" s="11">
        <v>0.3</v>
      </c>
      <c r="AU34" s="11"/>
      <c r="AV34" s="23"/>
      <c r="AW34" s="341" t="s">
        <v>683</v>
      </c>
      <c r="AX34" s="315" t="s">
        <v>294</v>
      </c>
      <c r="AY34" s="11" t="s">
        <v>5</v>
      </c>
      <c r="AZ34" s="11">
        <v>0.1</v>
      </c>
      <c r="BA34" s="11"/>
      <c r="BB34" s="11"/>
      <c r="BC34" s="186"/>
      <c r="BD34" s="11"/>
      <c r="BE34" s="11"/>
      <c r="BF34" s="186"/>
      <c r="BG34" s="11"/>
      <c r="BH34" s="11"/>
      <c r="BI34" s="186"/>
      <c r="BJ34" s="11"/>
      <c r="BK34" s="11" t="s">
        <v>5</v>
      </c>
      <c r="BL34" s="24"/>
      <c r="BM34" s="11"/>
      <c r="BN34" s="11" t="s">
        <v>5</v>
      </c>
      <c r="BO34" s="24"/>
      <c r="BP34" s="11"/>
      <c r="BQ34" s="23"/>
      <c r="BR34" s="462" t="s">
        <v>1386</v>
      </c>
      <c r="BS34" s="463">
        <v>119</v>
      </c>
      <c r="BT34" s="186">
        <f t="shared" si="9"/>
        <v>4.8</v>
      </c>
      <c r="BU34" s="186">
        <f t="shared" si="2"/>
        <v>3.5999999999999996</v>
      </c>
      <c r="BV34" s="186">
        <v>2.4</v>
      </c>
      <c r="BW34" s="25"/>
      <c r="BX34" s="303" t="s">
        <v>494</v>
      </c>
      <c r="BY34" s="363" t="s">
        <v>480</v>
      </c>
      <c r="BZ34" s="11" t="s">
        <v>5</v>
      </c>
      <c r="CA34" s="11">
        <v>0.1</v>
      </c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 t="s">
        <v>5</v>
      </c>
      <c r="CM34" s="11"/>
      <c r="CN34" s="11"/>
      <c r="CO34" s="11" t="s">
        <v>5</v>
      </c>
      <c r="CP34" s="11"/>
      <c r="CQ34" s="11"/>
      <c r="CR34" s="23"/>
      <c r="CS34" s="327" t="s">
        <v>952</v>
      </c>
      <c r="CT34" s="350" t="s">
        <v>256</v>
      </c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 t="s">
        <v>4</v>
      </c>
      <c r="DH34" s="11"/>
      <c r="DI34" s="11"/>
      <c r="DJ34" s="11" t="s">
        <v>4</v>
      </c>
      <c r="DK34" s="11"/>
      <c r="DL34" s="11"/>
      <c r="DM34" s="2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</row>
    <row r="35" spans="1:152" ht="13.5" thickBot="1" x14ac:dyDescent="0.25">
      <c r="A35" s="322" t="s">
        <v>862</v>
      </c>
      <c r="B35" s="406" t="s">
        <v>269</v>
      </c>
      <c r="C35" s="11" t="s">
        <v>5</v>
      </c>
      <c r="D35" s="11">
        <v>0.1</v>
      </c>
      <c r="E35" s="11"/>
      <c r="F35" s="11" t="s">
        <v>21</v>
      </c>
      <c r="G35" s="11"/>
      <c r="H35" s="11"/>
      <c r="I35" s="11"/>
      <c r="J35" s="11" t="s">
        <v>21</v>
      </c>
      <c r="K35" s="11"/>
      <c r="L35" s="11"/>
      <c r="M35" s="11"/>
      <c r="N35" s="11" t="s">
        <v>21</v>
      </c>
      <c r="O35" s="11"/>
      <c r="P35" s="11"/>
      <c r="Q35" s="11"/>
      <c r="R35" s="11" t="s">
        <v>21</v>
      </c>
      <c r="S35" s="11" t="s">
        <v>5</v>
      </c>
      <c r="T35" s="186"/>
      <c r="U35" s="11"/>
      <c r="V35" s="11" t="s">
        <v>21</v>
      </c>
      <c r="W35" s="11" t="s">
        <v>5</v>
      </c>
      <c r="X35" s="186"/>
      <c r="Y35" s="11"/>
      <c r="Z35" s="11" t="s">
        <v>21</v>
      </c>
      <c r="AA35" s="21"/>
      <c r="AB35" s="346" t="s">
        <v>732</v>
      </c>
      <c r="AC35" s="306" t="s">
        <v>241</v>
      </c>
      <c r="AD35" s="11" t="s">
        <v>4</v>
      </c>
      <c r="AE35" s="11">
        <v>0.3</v>
      </c>
      <c r="AF35" s="11" t="s">
        <v>0</v>
      </c>
      <c r="AG35" s="11"/>
      <c r="AH35" s="186"/>
      <c r="AI35" s="11"/>
      <c r="AJ35" s="11" t="s">
        <v>4</v>
      </c>
      <c r="AK35" s="186">
        <v>0</v>
      </c>
      <c r="AL35" s="11" t="s">
        <v>0</v>
      </c>
      <c r="AM35" s="11" t="s">
        <v>4</v>
      </c>
      <c r="AN35" s="186">
        <v>0</v>
      </c>
      <c r="AO35" s="11" t="s">
        <v>0</v>
      </c>
      <c r="AP35" s="11" t="s">
        <v>4</v>
      </c>
      <c r="AQ35" s="11">
        <v>0.3</v>
      </c>
      <c r="AR35" s="11"/>
      <c r="AS35" s="11" t="s">
        <v>4</v>
      </c>
      <c r="AT35" s="11">
        <v>0.3</v>
      </c>
      <c r="AU35" s="11"/>
      <c r="AV35" s="23"/>
      <c r="AW35" s="185"/>
      <c r="AX35" s="185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23"/>
      <c r="BR35" s="452" t="s">
        <v>1387</v>
      </c>
      <c r="BS35" s="449">
        <v>120</v>
      </c>
      <c r="BT35" s="186">
        <f t="shared" si="9"/>
        <v>5.6</v>
      </c>
      <c r="BU35" s="186">
        <f t="shared" si="2"/>
        <v>4.1999999999999993</v>
      </c>
      <c r="BV35" s="186">
        <v>2.8</v>
      </c>
      <c r="BW35" s="25"/>
      <c r="BX35" s="297" t="s">
        <v>495</v>
      </c>
      <c r="BY35" s="364" t="s">
        <v>424</v>
      </c>
      <c r="BZ35" s="11" t="s">
        <v>5</v>
      </c>
      <c r="CA35" s="11">
        <v>0.1</v>
      </c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 t="s">
        <v>5</v>
      </c>
      <c r="CM35" s="11"/>
      <c r="CN35" s="11"/>
      <c r="CO35" s="11" t="s">
        <v>5</v>
      </c>
      <c r="CP35" s="11"/>
      <c r="CQ35" s="11"/>
      <c r="CR35" s="23"/>
      <c r="CS35" s="327" t="s">
        <v>953</v>
      </c>
      <c r="CT35" s="350" t="s">
        <v>256</v>
      </c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 t="s">
        <v>4</v>
      </c>
      <c r="DH35" s="11"/>
      <c r="DI35" s="11"/>
      <c r="DJ35" s="11" t="s">
        <v>4</v>
      </c>
      <c r="DK35" s="11"/>
      <c r="DL35" s="11"/>
      <c r="DM35" s="2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</row>
    <row r="36" spans="1:152" ht="15.75" thickBot="1" x14ac:dyDescent="0.25">
      <c r="A36" s="346" t="s">
        <v>863</v>
      </c>
      <c r="B36" s="415" t="s">
        <v>288</v>
      </c>
      <c r="C36" s="11" t="s">
        <v>3</v>
      </c>
      <c r="D36" s="11">
        <v>0.5</v>
      </c>
      <c r="E36" s="11" t="s">
        <v>1</v>
      </c>
      <c r="F36" s="11" t="s">
        <v>22</v>
      </c>
      <c r="G36" s="187" t="s">
        <v>3</v>
      </c>
      <c r="H36" s="11">
        <v>0.2</v>
      </c>
      <c r="I36" s="11" t="s">
        <v>1</v>
      </c>
      <c r="J36" s="11" t="s">
        <v>22</v>
      </c>
      <c r="K36" s="187" t="s">
        <v>3</v>
      </c>
      <c r="L36" s="11">
        <v>0.2</v>
      </c>
      <c r="M36" s="11" t="s">
        <v>1</v>
      </c>
      <c r="N36" s="11" t="s">
        <v>22</v>
      </c>
      <c r="O36" s="187" t="s">
        <v>3</v>
      </c>
      <c r="P36" s="11">
        <v>0.2</v>
      </c>
      <c r="Q36" s="11" t="s">
        <v>1</v>
      </c>
      <c r="R36" s="11" t="s">
        <v>22</v>
      </c>
      <c r="S36" s="187" t="s">
        <v>3</v>
      </c>
      <c r="T36" s="11">
        <v>0.5</v>
      </c>
      <c r="U36" s="11"/>
      <c r="V36" s="11" t="s">
        <v>22</v>
      </c>
      <c r="W36" s="187" t="s">
        <v>3</v>
      </c>
      <c r="X36" s="11">
        <v>0.5</v>
      </c>
      <c r="Y36" s="11"/>
      <c r="Z36" s="11" t="s">
        <v>22</v>
      </c>
      <c r="AA36" s="21"/>
      <c r="AB36" s="334" t="s">
        <v>733</v>
      </c>
      <c r="AC36" s="313" t="s">
        <v>244</v>
      </c>
      <c r="AD36" s="11" t="s">
        <v>4</v>
      </c>
      <c r="AE36" s="11">
        <v>0.3</v>
      </c>
      <c r="AF36" s="11" t="s">
        <v>1</v>
      </c>
      <c r="AG36" s="11"/>
      <c r="AH36" s="186"/>
      <c r="AI36" s="11"/>
      <c r="AJ36" s="11" t="s">
        <v>4</v>
      </c>
      <c r="AK36" s="186">
        <v>0</v>
      </c>
      <c r="AL36" s="11" t="s">
        <v>1</v>
      </c>
      <c r="AM36" s="11" t="s">
        <v>4</v>
      </c>
      <c r="AN36" s="186">
        <v>0</v>
      </c>
      <c r="AO36" s="11" t="s">
        <v>1</v>
      </c>
      <c r="AP36" s="11" t="s">
        <v>4</v>
      </c>
      <c r="AQ36" s="11">
        <v>0.3</v>
      </c>
      <c r="AR36" s="11"/>
      <c r="AS36" s="11" t="s">
        <v>4</v>
      </c>
      <c r="AT36" s="11">
        <v>0.3</v>
      </c>
      <c r="AU36" s="11"/>
      <c r="AV36" s="23"/>
      <c r="AW36" s="285" t="s">
        <v>40</v>
      </c>
      <c r="AX36" s="286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23"/>
      <c r="BR36" s="462" t="s">
        <v>1388</v>
      </c>
      <c r="BS36" s="463">
        <v>121</v>
      </c>
      <c r="BT36" s="186">
        <f t="shared" si="9"/>
        <v>6.4</v>
      </c>
      <c r="BU36" s="186">
        <f t="shared" si="2"/>
        <v>4.8000000000000007</v>
      </c>
      <c r="BV36" s="186">
        <v>3.2</v>
      </c>
      <c r="BW36" s="25"/>
      <c r="BX36" s="301" t="s">
        <v>496</v>
      </c>
      <c r="BY36" s="365" t="s">
        <v>481</v>
      </c>
      <c r="BZ36" s="11" t="s">
        <v>5</v>
      </c>
      <c r="CA36" s="11">
        <v>0.3</v>
      </c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 t="s">
        <v>5</v>
      </c>
      <c r="CM36" s="11"/>
      <c r="CN36" s="11"/>
      <c r="CO36" s="11" t="s">
        <v>5</v>
      </c>
      <c r="CP36" s="11"/>
      <c r="CQ36" s="11"/>
      <c r="CR36" s="23"/>
      <c r="CS36" s="321" t="s">
        <v>954</v>
      </c>
      <c r="CT36" s="362" t="s">
        <v>248</v>
      </c>
      <c r="CU36" s="11" t="s">
        <v>4</v>
      </c>
      <c r="CV36" s="11">
        <v>0.3</v>
      </c>
      <c r="CW36" s="187" t="str">
        <f>LEFT($CT36,SEARCH("-",$CT36)-1)</f>
        <v>III</v>
      </c>
      <c r="CX36" s="11" t="s">
        <v>4</v>
      </c>
      <c r="CY36" s="11"/>
      <c r="CZ36" s="187" t="str">
        <f>LEFT($CT36,SEARCH("-",$CT36)-1)</f>
        <v>III</v>
      </c>
      <c r="DA36" s="11" t="s">
        <v>4</v>
      </c>
      <c r="DB36" s="11"/>
      <c r="DC36" s="187" t="str">
        <f>LEFT($CT36,SEARCH("-",$CT36)-1)</f>
        <v>III</v>
      </c>
      <c r="DD36" s="11" t="s">
        <v>4</v>
      </c>
      <c r="DE36" s="11"/>
      <c r="DF36" s="187" t="str">
        <f>LEFT($CT36,SEARCH("-",$CT36)-1)</f>
        <v>III</v>
      </c>
      <c r="DG36" s="11" t="s">
        <v>4</v>
      </c>
      <c r="DH36" s="11"/>
      <c r="DJ36" s="11" t="s">
        <v>4</v>
      </c>
      <c r="DK36" s="11"/>
      <c r="DM36" s="2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U36" s="70" t="s">
        <v>355</v>
      </c>
      <c r="EV36" s="225">
        <v>0</v>
      </c>
    </row>
    <row r="37" spans="1:152" ht="15.75" thickBot="1" x14ac:dyDescent="0.25">
      <c r="A37" s="416" t="s">
        <v>864</v>
      </c>
      <c r="B37" s="417" t="s">
        <v>263</v>
      </c>
      <c r="C37" s="11" t="s">
        <v>5</v>
      </c>
      <c r="D37" s="11">
        <v>0.1</v>
      </c>
      <c r="E37" s="11"/>
      <c r="F37" s="11" t="s">
        <v>21</v>
      </c>
      <c r="G37" s="11"/>
      <c r="H37" s="11"/>
      <c r="I37" s="11"/>
      <c r="J37" s="11" t="s">
        <v>21</v>
      </c>
      <c r="K37" s="11"/>
      <c r="L37" s="11"/>
      <c r="M37" s="11"/>
      <c r="N37" s="11" t="s">
        <v>21</v>
      </c>
      <c r="O37" s="11"/>
      <c r="P37" s="11"/>
      <c r="Q37" s="11"/>
      <c r="R37" s="11" t="s">
        <v>21</v>
      </c>
      <c r="S37" s="11" t="s">
        <v>5</v>
      </c>
      <c r="T37" s="186"/>
      <c r="U37" s="11"/>
      <c r="V37" s="11" t="s">
        <v>22</v>
      </c>
      <c r="W37" s="11" t="s">
        <v>5</v>
      </c>
      <c r="X37" s="186"/>
      <c r="Y37" s="11"/>
      <c r="Z37" s="11" t="s">
        <v>22</v>
      </c>
      <c r="AA37" s="21"/>
      <c r="AB37" s="330" t="s">
        <v>734</v>
      </c>
      <c r="AC37" s="312" t="s">
        <v>303</v>
      </c>
      <c r="AD37" s="11" t="s">
        <v>4</v>
      </c>
      <c r="AE37" s="11">
        <v>0.3</v>
      </c>
      <c r="AF37" s="11" t="s">
        <v>1</v>
      </c>
      <c r="AG37" s="11"/>
      <c r="AH37" s="186"/>
      <c r="AI37" s="11"/>
      <c r="AJ37" s="11" t="s">
        <v>4</v>
      </c>
      <c r="AK37" s="186">
        <v>0</v>
      </c>
      <c r="AL37" s="11" t="s">
        <v>1</v>
      </c>
      <c r="AM37" s="11" t="s">
        <v>4</v>
      </c>
      <c r="AN37" s="186">
        <v>0</v>
      </c>
      <c r="AO37" s="11" t="s">
        <v>1</v>
      </c>
      <c r="AP37" s="11" t="s">
        <v>4</v>
      </c>
      <c r="AQ37" s="11">
        <v>0.3</v>
      </c>
      <c r="AR37" s="11"/>
      <c r="AS37" s="11" t="s">
        <v>4</v>
      </c>
      <c r="AT37" s="11">
        <v>0.3</v>
      </c>
      <c r="AU37" s="11"/>
      <c r="AV37" s="23"/>
      <c r="AW37" s="416" t="s">
        <v>658</v>
      </c>
      <c r="AX37" s="439" t="s">
        <v>298</v>
      </c>
      <c r="AY37" s="11" t="s">
        <v>4</v>
      </c>
      <c r="AZ37" s="11">
        <v>0.3</v>
      </c>
      <c r="BA37" s="11" t="s">
        <v>0</v>
      </c>
      <c r="BB37" s="11" t="s">
        <v>4</v>
      </c>
      <c r="BC37" s="186"/>
      <c r="BD37" s="11" t="s">
        <v>0</v>
      </c>
      <c r="BE37" s="11" t="s">
        <v>4</v>
      </c>
      <c r="BF37" s="186"/>
      <c r="BG37" s="11" t="s">
        <v>0</v>
      </c>
      <c r="BH37" s="11" t="s">
        <v>4</v>
      </c>
      <c r="BI37" s="186"/>
      <c r="BJ37" s="11" t="s">
        <v>0</v>
      </c>
      <c r="BK37" s="11" t="s">
        <v>4</v>
      </c>
      <c r="BL37" s="24">
        <v>0.3</v>
      </c>
      <c r="BM37" s="11"/>
      <c r="BN37" s="11" t="s">
        <v>4</v>
      </c>
      <c r="BO37" s="24">
        <v>0.3</v>
      </c>
      <c r="BP37" s="11"/>
      <c r="BQ37" s="23"/>
      <c r="BR37" s="453" t="s">
        <v>1389</v>
      </c>
      <c r="BS37" s="450">
        <v>122</v>
      </c>
      <c r="BT37" s="186">
        <f t="shared" si="9"/>
        <v>7.2</v>
      </c>
      <c r="BU37" s="186">
        <f t="shared" si="2"/>
        <v>5.4</v>
      </c>
      <c r="BV37" s="186">
        <v>3.6</v>
      </c>
      <c r="BW37" s="25"/>
      <c r="BX37" s="333" t="s">
        <v>497</v>
      </c>
      <c r="BY37" s="351" t="s">
        <v>481</v>
      </c>
      <c r="BZ37" s="11" t="s">
        <v>5</v>
      </c>
      <c r="CA37" s="11">
        <v>0.3</v>
      </c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 t="s">
        <v>5</v>
      </c>
      <c r="CM37" s="11"/>
      <c r="CN37" s="11"/>
      <c r="CO37" s="11" t="s">
        <v>5</v>
      </c>
      <c r="CP37" s="11"/>
      <c r="CQ37" s="11"/>
      <c r="CR37" s="23"/>
      <c r="CS37" s="322" t="s">
        <v>955</v>
      </c>
      <c r="CT37" s="363" t="s">
        <v>257</v>
      </c>
      <c r="CU37" s="11" t="s">
        <v>4</v>
      </c>
      <c r="CV37" s="11">
        <v>0.3</v>
      </c>
      <c r="CW37" s="11" t="s">
        <v>2</v>
      </c>
      <c r="CX37" s="11" t="s">
        <v>4</v>
      </c>
      <c r="CY37" s="11"/>
      <c r="CZ37" s="11" t="s">
        <v>2</v>
      </c>
      <c r="DA37" s="11" t="s">
        <v>4</v>
      </c>
      <c r="DB37" s="11"/>
      <c r="DC37" s="11" t="s">
        <v>2</v>
      </c>
      <c r="DD37" s="11" t="s">
        <v>4</v>
      </c>
      <c r="DE37" s="11"/>
      <c r="DF37" s="11" t="s">
        <v>2</v>
      </c>
      <c r="DG37" s="11" t="s">
        <v>4</v>
      </c>
      <c r="DH37" s="11"/>
      <c r="DJ37" s="11" t="s">
        <v>4</v>
      </c>
      <c r="DK37" s="11"/>
      <c r="DM37" s="2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U37" s="70" t="s">
        <v>356</v>
      </c>
      <c r="EV37" s="225">
        <v>0</v>
      </c>
    </row>
    <row r="38" spans="1:152" ht="15.75" thickBot="1" x14ac:dyDescent="0.25">
      <c r="A38" s="185"/>
      <c r="B38" s="197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21"/>
      <c r="AB38" s="321" t="s">
        <v>735</v>
      </c>
      <c r="AC38" s="312" t="s">
        <v>303</v>
      </c>
      <c r="AD38" s="11" t="s">
        <v>4</v>
      </c>
      <c r="AE38" s="11">
        <v>0.3</v>
      </c>
      <c r="AF38" s="11" t="s">
        <v>1</v>
      </c>
      <c r="AG38" s="11"/>
      <c r="AH38" s="186"/>
      <c r="AI38" s="11"/>
      <c r="AJ38" s="11" t="s">
        <v>4</v>
      </c>
      <c r="AK38" s="186">
        <v>0</v>
      </c>
      <c r="AL38" s="11" t="s">
        <v>1</v>
      </c>
      <c r="AM38" s="11" t="s">
        <v>4</v>
      </c>
      <c r="AN38" s="186">
        <v>0</v>
      </c>
      <c r="AO38" s="11" t="s">
        <v>1</v>
      </c>
      <c r="AP38" s="11" t="s">
        <v>4</v>
      </c>
      <c r="AQ38" s="11">
        <v>0.3</v>
      </c>
      <c r="AR38" s="11"/>
      <c r="AS38" s="11" t="s">
        <v>4</v>
      </c>
      <c r="AT38" s="11">
        <v>0.3</v>
      </c>
      <c r="AU38" s="11"/>
      <c r="AV38" s="23"/>
      <c r="AW38" s="379" t="s">
        <v>659</v>
      </c>
      <c r="AX38" s="338" t="s">
        <v>303</v>
      </c>
      <c r="AY38" s="11" t="s">
        <v>4</v>
      </c>
      <c r="AZ38" s="11">
        <v>0.3</v>
      </c>
      <c r="BA38" s="187" t="s">
        <v>1</v>
      </c>
      <c r="BB38" s="11" t="s">
        <v>4</v>
      </c>
      <c r="BC38" s="186"/>
      <c r="BD38" s="187" t="s">
        <v>1</v>
      </c>
      <c r="BE38" s="11" t="s">
        <v>4</v>
      </c>
      <c r="BF38" s="186"/>
      <c r="BG38" s="187" t="s">
        <v>1</v>
      </c>
      <c r="BH38" s="11" t="s">
        <v>4</v>
      </c>
      <c r="BI38" s="186"/>
      <c r="BJ38" s="187" t="s">
        <v>1</v>
      </c>
      <c r="BK38" s="11" t="s">
        <v>4</v>
      </c>
      <c r="BL38" s="24"/>
      <c r="BM38" s="11"/>
      <c r="BN38" s="11" t="s">
        <v>4</v>
      </c>
      <c r="BO38" s="24"/>
      <c r="BP38" s="11"/>
      <c r="BQ38" s="23"/>
      <c r="BR38" s="462" t="s">
        <v>1390</v>
      </c>
      <c r="BS38" s="463">
        <v>125</v>
      </c>
      <c r="BT38" s="186">
        <f t="shared" ref="BT38:BT43" si="10">BV38*2</f>
        <v>7.2</v>
      </c>
      <c r="BU38" s="186">
        <f t="shared" si="2"/>
        <v>5.4</v>
      </c>
      <c r="BV38" s="186">
        <v>3.6</v>
      </c>
      <c r="BW38" s="25"/>
      <c r="BX38" s="185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23"/>
      <c r="CS38" s="329" t="s">
        <v>956</v>
      </c>
      <c r="CT38" s="364" t="s">
        <v>249</v>
      </c>
      <c r="CU38" s="11" t="s">
        <v>4</v>
      </c>
      <c r="CV38" s="11">
        <v>0.3</v>
      </c>
      <c r="CW38" s="11" t="s">
        <v>2</v>
      </c>
      <c r="CX38" s="11" t="s">
        <v>4</v>
      </c>
      <c r="CY38" s="11"/>
      <c r="CZ38" s="11" t="s">
        <v>2</v>
      </c>
      <c r="DA38" s="11" t="s">
        <v>4</v>
      </c>
      <c r="DB38" s="11"/>
      <c r="DC38" s="11" t="s">
        <v>2</v>
      </c>
      <c r="DD38" s="11" t="s">
        <v>4</v>
      </c>
      <c r="DE38" s="11"/>
      <c r="DF38" s="11" t="s">
        <v>2</v>
      </c>
      <c r="DG38" s="11" t="s">
        <v>4</v>
      </c>
      <c r="DH38" s="11">
        <v>0.3</v>
      </c>
      <c r="DI38" s="11" t="s">
        <v>2</v>
      </c>
      <c r="DJ38" s="11" t="s">
        <v>4</v>
      </c>
      <c r="DK38" s="11">
        <v>0.3</v>
      </c>
      <c r="DL38" s="11" t="s">
        <v>2</v>
      </c>
      <c r="DM38" s="2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U38" s="70" t="s">
        <v>357</v>
      </c>
      <c r="EV38" s="225">
        <v>0.1</v>
      </c>
    </row>
    <row r="39" spans="1:152" ht="15.75" thickBot="1" x14ac:dyDescent="0.25">
      <c r="A39" s="285" t="s">
        <v>40</v>
      </c>
      <c r="B39" s="418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21"/>
      <c r="AB39" s="322" t="s">
        <v>736</v>
      </c>
      <c r="AC39" s="304" t="s">
        <v>387</v>
      </c>
      <c r="AD39" s="11" t="s">
        <v>4</v>
      </c>
      <c r="AE39" s="11">
        <v>0.3</v>
      </c>
      <c r="AF39" s="11" t="s">
        <v>1</v>
      </c>
      <c r="AG39" s="11"/>
      <c r="AH39" s="186"/>
      <c r="AI39" s="11"/>
      <c r="AJ39" s="11" t="s">
        <v>4</v>
      </c>
      <c r="AK39" s="186">
        <v>0</v>
      </c>
      <c r="AL39" s="11" t="s">
        <v>1</v>
      </c>
      <c r="AM39" s="11" t="s">
        <v>4</v>
      </c>
      <c r="AN39" s="186">
        <v>0</v>
      </c>
      <c r="AO39" s="11" t="s">
        <v>1</v>
      </c>
      <c r="AP39" s="11" t="s">
        <v>4</v>
      </c>
      <c r="AQ39" s="11">
        <v>0.3</v>
      </c>
      <c r="AR39" s="11"/>
      <c r="AS39" s="11" t="s">
        <v>4</v>
      </c>
      <c r="AT39" s="11">
        <v>0.3</v>
      </c>
      <c r="AU39" s="11"/>
      <c r="AV39" s="23"/>
      <c r="AW39" s="322" t="s">
        <v>1467</v>
      </c>
      <c r="AX39" s="304" t="s">
        <v>245</v>
      </c>
      <c r="AY39" s="11" t="s">
        <v>4</v>
      </c>
      <c r="AZ39" s="11">
        <v>0.3</v>
      </c>
      <c r="BA39" s="187" t="s">
        <v>1</v>
      </c>
      <c r="BB39" s="11" t="s">
        <v>4</v>
      </c>
      <c r="BC39" s="186"/>
      <c r="BD39" s="187" t="s">
        <v>1</v>
      </c>
      <c r="BE39" s="11" t="s">
        <v>4</v>
      </c>
      <c r="BF39" s="186"/>
      <c r="BG39" s="187" t="s">
        <v>1</v>
      </c>
      <c r="BH39" s="11" t="s">
        <v>4</v>
      </c>
      <c r="BI39" s="186"/>
      <c r="BJ39" s="187" t="s">
        <v>1</v>
      </c>
      <c r="BK39" s="11" t="s">
        <v>4</v>
      </c>
      <c r="BL39" s="24"/>
      <c r="BM39" s="11"/>
      <c r="BN39" s="11" t="s">
        <v>4</v>
      </c>
      <c r="BO39" s="24"/>
      <c r="BP39" s="11"/>
      <c r="BQ39" s="23"/>
      <c r="BR39" s="452" t="s">
        <v>1391</v>
      </c>
      <c r="BS39" s="449">
        <v>126</v>
      </c>
      <c r="BT39" s="186">
        <f t="shared" si="10"/>
        <v>8</v>
      </c>
      <c r="BU39" s="186">
        <f t="shared" si="2"/>
        <v>6</v>
      </c>
      <c r="BV39" s="186">
        <v>4</v>
      </c>
      <c r="BW39" s="25"/>
      <c r="BX39" s="285" t="s">
        <v>40</v>
      </c>
      <c r="BY39" s="352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23"/>
      <c r="CS39" s="204" t="s">
        <v>990</v>
      </c>
      <c r="CT39" s="238" t="s">
        <v>249</v>
      </c>
      <c r="CU39" s="11" t="s">
        <v>4</v>
      </c>
      <c r="CV39" s="11">
        <v>0.3</v>
      </c>
      <c r="CW39" s="11" t="s">
        <v>2</v>
      </c>
      <c r="CX39" s="11" t="s">
        <v>4</v>
      </c>
      <c r="CY39" s="11"/>
      <c r="CZ39" s="11" t="s">
        <v>2</v>
      </c>
      <c r="DA39" s="11" t="s">
        <v>4</v>
      </c>
      <c r="DB39" s="11"/>
      <c r="DC39" s="11" t="s">
        <v>2</v>
      </c>
      <c r="DD39" s="11" t="s">
        <v>4</v>
      </c>
      <c r="DE39" s="11"/>
      <c r="DF39" s="11" t="s">
        <v>2</v>
      </c>
      <c r="DG39" s="11" t="s">
        <v>4</v>
      </c>
      <c r="DH39" s="11">
        <v>0.3</v>
      </c>
      <c r="DI39" s="11" t="s">
        <v>2</v>
      </c>
      <c r="DJ39" s="11" t="s">
        <v>4</v>
      </c>
      <c r="DK39" s="11">
        <v>0.3</v>
      </c>
      <c r="DL39" s="11" t="s">
        <v>2</v>
      </c>
      <c r="DM39" s="2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U39" s="70" t="s">
        <v>358</v>
      </c>
      <c r="EV39" s="225">
        <v>0.2</v>
      </c>
    </row>
    <row r="40" spans="1:152" ht="15.75" thickBot="1" x14ac:dyDescent="0.25">
      <c r="A40" s="379" t="s">
        <v>830</v>
      </c>
      <c r="B40" s="419" t="s">
        <v>385</v>
      </c>
      <c r="C40" s="11" t="s">
        <v>4</v>
      </c>
      <c r="D40" s="11">
        <v>0.3</v>
      </c>
      <c r="E40" s="11" t="s">
        <v>0</v>
      </c>
      <c r="F40" s="11" t="s">
        <v>21</v>
      </c>
      <c r="G40" s="11" t="s">
        <v>4</v>
      </c>
      <c r="H40" s="186">
        <v>0</v>
      </c>
      <c r="I40" s="11"/>
      <c r="J40" s="11" t="s">
        <v>21</v>
      </c>
      <c r="K40" s="11" t="s">
        <v>4</v>
      </c>
      <c r="L40" s="186">
        <v>0</v>
      </c>
      <c r="M40" s="187" t="s">
        <v>0</v>
      </c>
      <c r="N40" s="187" t="s">
        <v>21</v>
      </c>
      <c r="O40" s="11" t="s">
        <v>4</v>
      </c>
      <c r="P40" s="186">
        <v>0</v>
      </c>
      <c r="Q40" s="187" t="s">
        <v>0</v>
      </c>
      <c r="R40" s="187" t="s">
        <v>21</v>
      </c>
      <c r="S40" s="187" t="s">
        <v>4</v>
      </c>
      <c r="T40" s="11">
        <v>0.3</v>
      </c>
      <c r="U40" s="11"/>
      <c r="V40" s="187" t="s">
        <v>21</v>
      </c>
      <c r="W40" s="187" t="s">
        <v>4</v>
      </c>
      <c r="X40" s="11">
        <v>0.3</v>
      </c>
      <c r="Y40" s="11"/>
      <c r="Z40" s="187" t="s">
        <v>21</v>
      </c>
      <c r="AA40" s="21"/>
      <c r="AB40" s="321" t="s">
        <v>737</v>
      </c>
      <c r="AC40" s="312" t="s">
        <v>388</v>
      </c>
      <c r="AD40" s="11" t="s">
        <v>4</v>
      </c>
      <c r="AE40" s="11">
        <v>0.3</v>
      </c>
      <c r="AF40" s="11" t="s">
        <v>1</v>
      </c>
      <c r="AG40" s="11"/>
      <c r="AH40" s="186"/>
      <c r="AI40" s="11"/>
      <c r="AJ40" s="11" t="s">
        <v>4</v>
      </c>
      <c r="AK40" s="186">
        <v>0</v>
      </c>
      <c r="AL40" s="11" t="s">
        <v>1</v>
      </c>
      <c r="AM40" s="11" t="s">
        <v>4</v>
      </c>
      <c r="AN40" s="186">
        <v>0</v>
      </c>
      <c r="AO40" s="11" t="s">
        <v>1</v>
      </c>
      <c r="AP40" s="11" t="s">
        <v>4</v>
      </c>
      <c r="AQ40" s="11">
        <v>0.3</v>
      </c>
      <c r="AR40" s="11"/>
      <c r="AS40" s="11" t="s">
        <v>4</v>
      </c>
      <c r="AT40" s="11">
        <v>0.3</v>
      </c>
      <c r="AU40" s="11"/>
      <c r="AV40" s="23"/>
      <c r="AW40" s="346" t="s">
        <v>660</v>
      </c>
      <c r="AX40" s="306" t="s">
        <v>387</v>
      </c>
      <c r="AY40" s="11" t="s">
        <v>4</v>
      </c>
      <c r="AZ40" s="11">
        <v>0.3</v>
      </c>
      <c r="BA40" s="187" t="s">
        <v>1</v>
      </c>
      <c r="BB40" s="11" t="s">
        <v>4</v>
      </c>
      <c r="BC40" s="186"/>
      <c r="BD40" s="187" t="s">
        <v>1</v>
      </c>
      <c r="BE40" s="11" t="s">
        <v>4</v>
      </c>
      <c r="BF40" s="186"/>
      <c r="BG40" s="187" t="s">
        <v>1</v>
      </c>
      <c r="BH40" s="11" t="s">
        <v>4</v>
      </c>
      <c r="BI40" s="186"/>
      <c r="BJ40" s="187" t="s">
        <v>1</v>
      </c>
      <c r="BK40" s="11" t="s">
        <v>4</v>
      </c>
      <c r="BL40" s="24"/>
      <c r="BM40" s="11"/>
      <c r="BN40" s="11" t="s">
        <v>4</v>
      </c>
      <c r="BO40" s="24"/>
      <c r="BP40" s="11"/>
      <c r="BQ40" s="23"/>
      <c r="BR40" s="464" t="s">
        <v>1392</v>
      </c>
      <c r="BS40" s="465">
        <v>127</v>
      </c>
      <c r="BT40" s="186">
        <f t="shared" si="10"/>
        <v>8.8000000000000007</v>
      </c>
      <c r="BU40" s="186">
        <f t="shared" si="2"/>
        <v>6.6000000000000005</v>
      </c>
      <c r="BV40" s="186">
        <v>4.4000000000000004</v>
      </c>
      <c r="BW40" s="25"/>
      <c r="BX40" s="355" t="s">
        <v>1400</v>
      </c>
      <c r="BY40" s="349" t="s">
        <v>240</v>
      </c>
      <c r="BZ40" s="11" t="s">
        <v>4</v>
      </c>
      <c r="CA40" s="11">
        <v>0.3</v>
      </c>
      <c r="CB40" s="187" t="str">
        <f>LEFT($BY40,SEARCH("-",$BY40)-1)</f>
        <v>I</v>
      </c>
      <c r="CC40" s="11" t="s">
        <v>4</v>
      </c>
      <c r="CD40" s="11"/>
      <c r="CE40" s="187" t="str">
        <f t="shared" ref="CE40:CE41" si="11">LEFT($BY40,SEARCH("-",$BY40)-1)</f>
        <v>I</v>
      </c>
      <c r="CF40" s="11" t="s">
        <v>4</v>
      </c>
      <c r="CG40" s="11"/>
      <c r="CH40" s="187" t="str">
        <f t="shared" ref="CH40:CH41" si="12">LEFT($BY40,SEARCH("-",$BY40)-1)</f>
        <v>I</v>
      </c>
      <c r="CI40" s="11" t="s">
        <v>4</v>
      </c>
      <c r="CJ40" s="11"/>
      <c r="CK40" s="187" t="str">
        <f t="shared" ref="CK40:CK41" si="13">LEFT($BY40,SEARCH("-",$BY40)-1)</f>
        <v>I</v>
      </c>
      <c r="CL40" s="187" t="s">
        <v>4</v>
      </c>
      <c r="CM40" s="11">
        <v>0.3</v>
      </c>
      <c r="CO40" s="187" t="s">
        <v>4</v>
      </c>
      <c r="CP40" s="11">
        <v>0.3</v>
      </c>
      <c r="CR40" s="23"/>
      <c r="CS40" s="204" t="s">
        <v>957</v>
      </c>
      <c r="CT40" s="238" t="s">
        <v>877</v>
      </c>
      <c r="CU40" s="11" t="s">
        <v>4</v>
      </c>
      <c r="CV40" s="11">
        <v>0.3</v>
      </c>
      <c r="CW40" s="11" t="s">
        <v>2</v>
      </c>
      <c r="CX40" s="11" t="s">
        <v>4</v>
      </c>
      <c r="CY40" s="11"/>
      <c r="CZ40" s="11" t="s">
        <v>2</v>
      </c>
      <c r="DA40" s="11" t="s">
        <v>4</v>
      </c>
      <c r="DB40" s="11"/>
      <c r="DC40" s="11" t="s">
        <v>2</v>
      </c>
      <c r="DD40" s="11" t="s">
        <v>4</v>
      </c>
      <c r="DE40" s="11"/>
      <c r="DF40" s="11" t="s">
        <v>2</v>
      </c>
      <c r="DG40" s="11" t="s">
        <v>4</v>
      </c>
      <c r="DH40" s="11">
        <v>0.3</v>
      </c>
      <c r="DI40" s="11" t="s">
        <v>2</v>
      </c>
      <c r="DJ40" s="11" t="s">
        <v>4</v>
      </c>
      <c r="DK40" s="11">
        <v>0.3</v>
      </c>
      <c r="DL40" s="11" t="s">
        <v>2</v>
      </c>
      <c r="DM40" s="2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U40" s="70" t="s">
        <v>359</v>
      </c>
      <c r="EV40" s="225">
        <v>0.3</v>
      </c>
    </row>
    <row r="41" spans="1:152" ht="15.75" thickBot="1" x14ac:dyDescent="0.25">
      <c r="A41" s="322" t="s">
        <v>831</v>
      </c>
      <c r="B41" s="406" t="s">
        <v>264</v>
      </c>
      <c r="C41" s="11" t="s">
        <v>4</v>
      </c>
      <c r="D41" s="11">
        <v>0.3</v>
      </c>
      <c r="E41" s="11" t="s">
        <v>0</v>
      </c>
      <c r="F41" s="11" t="s">
        <v>21</v>
      </c>
      <c r="G41" s="11" t="s">
        <v>4</v>
      </c>
      <c r="H41" s="186">
        <v>0</v>
      </c>
      <c r="I41" s="11"/>
      <c r="J41" s="11" t="s">
        <v>21</v>
      </c>
      <c r="K41" s="11" t="s">
        <v>4</v>
      </c>
      <c r="L41" s="186">
        <v>0</v>
      </c>
      <c r="M41" s="187" t="s">
        <v>0</v>
      </c>
      <c r="N41" s="187" t="s">
        <v>21</v>
      </c>
      <c r="O41" s="11" t="s">
        <v>4</v>
      </c>
      <c r="P41" s="186">
        <v>0</v>
      </c>
      <c r="Q41" s="187" t="s">
        <v>0</v>
      </c>
      <c r="R41" s="187" t="s">
        <v>21</v>
      </c>
      <c r="S41" s="187" t="s">
        <v>4</v>
      </c>
      <c r="T41" s="11">
        <v>0.3</v>
      </c>
      <c r="U41" s="11"/>
      <c r="V41" s="187" t="s">
        <v>21</v>
      </c>
      <c r="W41" s="187" t="s">
        <v>4</v>
      </c>
      <c r="X41" s="11">
        <v>0.3</v>
      </c>
      <c r="Y41" s="11"/>
      <c r="Z41" s="187" t="s">
        <v>21</v>
      </c>
      <c r="AA41" s="21"/>
      <c r="AB41" s="322" t="s">
        <v>738</v>
      </c>
      <c r="AC41" s="304" t="s">
        <v>389</v>
      </c>
      <c r="AD41" s="11" t="s">
        <v>4</v>
      </c>
      <c r="AE41" s="11">
        <v>0.3</v>
      </c>
      <c r="AF41" s="11" t="s">
        <v>1</v>
      </c>
      <c r="AG41" s="11"/>
      <c r="AH41" s="186"/>
      <c r="AI41" s="11"/>
      <c r="AJ41" s="11" t="s">
        <v>4</v>
      </c>
      <c r="AK41" s="186">
        <v>0</v>
      </c>
      <c r="AL41" s="11" t="s">
        <v>1</v>
      </c>
      <c r="AM41" s="11" t="s">
        <v>4</v>
      </c>
      <c r="AN41" s="186">
        <v>0</v>
      </c>
      <c r="AO41" s="11" t="s">
        <v>1</v>
      </c>
      <c r="AP41" s="11" t="s">
        <v>4</v>
      </c>
      <c r="AQ41" s="11">
        <v>0.3</v>
      </c>
      <c r="AR41" s="11"/>
      <c r="AS41" s="11" t="s">
        <v>4</v>
      </c>
      <c r="AT41" s="11">
        <v>0.3</v>
      </c>
      <c r="AU41" s="11"/>
      <c r="AV41" s="23"/>
      <c r="AW41" s="416" t="s">
        <v>661</v>
      </c>
      <c r="AX41" s="439" t="s">
        <v>256</v>
      </c>
      <c r="AY41" s="11" t="s">
        <v>4</v>
      </c>
      <c r="AZ41" s="11">
        <v>0.3</v>
      </c>
      <c r="BA41" s="11" t="s">
        <v>2</v>
      </c>
      <c r="BB41" s="11" t="s">
        <v>4</v>
      </c>
      <c r="BC41" s="186"/>
      <c r="BD41" s="11" t="s">
        <v>2</v>
      </c>
      <c r="BE41" s="11" t="s">
        <v>4</v>
      </c>
      <c r="BF41" s="186"/>
      <c r="BG41" s="11" t="s">
        <v>2</v>
      </c>
      <c r="BH41" s="11" t="s">
        <v>4</v>
      </c>
      <c r="BI41" s="186"/>
      <c r="BJ41" s="11" t="s">
        <v>2</v>
      </c>
      <c r="BK41" s="11" t="s">
        <v>4</v>
      </c>
      <c r="BL41" s="24"/>
      <c r="BM41" s="11"/>
      <c r="BN41" s="11" t="s">
        <v>4</v>
      </c>
      <c r="BO41" s="24"/>
      <c r="BP41" s="11"/>
      <c r="BQ41" s="23"/>
      <c r="BR41" s="452" t="s">
        <v>1393</v>
      </c>
      <c r="BS41" s="449">
        <v>131</v>
      </c>
      <c r="BT41" s="186">
        <f>BV41*2</f>
        <v>9.6</v>
      </c>
      <c r="BU41" s="186">
        <f t="shared" si="2"/>
        <v>7.1999999999999993</v>
      </c>
      <c r="BV41" s="186">
        <v>4.8</v>
      </c>
      <c r="BW41" s="25"/>
      <c r="BX41" s="327" t="s">
        <v>1419</v>
      </c>
      <c r="BY41" s="350" t="s">
        <v>240</v>
      </c>
      <c r="BZ41" s="11" t="s">
        <v>4</v>
      </c>
      <c r="CA41" s="11">
        <v>0.3</v>
      </c>
      <c r="CB41" s="187" t="str">
        <f>LEFT($BY41,SEARCH("-",$BY41)-1)</f>
        <v>I</v>
      </c>
      <c r="CC41" s="11" t="s">
        <v>4</v>
      </c>
      <c r="CD41" s="11"/>
      <c r="CE41" s="187" t="str">
        <f t="shared" si="11"/>
        <v>I</v>
      </c>
      <c r="CF41" s="11" t="s">
        <v>4</v>
      </c>
      <c r="CG41" s="11"/>
      <c r="CH41" s="187" t="str">
        <f t="shared" si="12"/>
        <v>I</v>
      </c>
      <c r="CI41" s="11" t="s">
        <v>4</v>
      </c>
      <c r="CJ41" s="11"/>
      <c r="CK41" s="187" t="str">
        <f t="shared" si="13"/>
        <v>I</v>
      </c>
      <c r="CL41" s="187" t="s">
        <v>4</v>
      </c>
      <c r="CM41" s="11">
        <v>0.3</v>
      </c>
      <c r="CO41" s="187" t="s">
        <v>4</v>
      </c>
      <c r="CP41" s="11">
        <v>0.3</v>
      </c>
      <c r="CR41" s="23"/>
      <c r="CS41" s="330" t="s">
        <v>989</v>
      </c>
      <c r="CT41" s="369" t="s">
        <v>878</v>
      </c>
      <c r="CU41" s="11" t="s">
        <v>4</v>
      </c>
      <c r="CV41" s="11">
        <v>0.3</v>
      </c>
      <c r="CW41" s="11" t="s">
        <v>2</v>
      </c>
      <c r="CX41" s="11" t="s">
        <v>4</v>
      </c>
      <c r="CY41" s="11"/>
      <c r="CZ41" s="11" t="s">
        <v>2</v>
      </c>
      <c r="DA41" s="11" t="s">
        <v>4</v>
      </c>
      <c r="DB41" s="11"/>
      <c r="DC41" s="11" t="s">
        <v>2</v>
      </c>
      <c r="DD41" s="11" t="s">
        <v>4</v>
      </c>
      <c r="DE41" s="11"/>
      <c r="DF41" s="11" t="s">
        <v>2</v>
      </c>
      <c r="DG41" s="11" t="s">
        <v>4</v>
      </c>
      <c r="DH41" s="11">
        <v>0.3</v>
      </c>
      <c r="DI41" s="11" t="s">
        <v>2</v>
      </c>
      <c r="DJ41" s="11" t="s">
        <v>4</v>
      </c>
      <c r="DK41" s="11">
        <v>0.3</v>
      </c>
      <c r="DL41" s="11" t="s">
        <v>2</v>
      </c>
      <c r="DM41" s="2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U41" s="70" t="s">
        <v>360</v>
      </c>
      <c r="EV41" s="225">
        <v>0.4</v>
      </c>
    </row>
    <row r="42" spans="1:152" ht="15" x14ac:dyDescent="0.2">
      <c r="A42" s="321" t="s">
        <v>832</v>
      </c>
      <c r="B42" s="405" t="s">
        <v>298</v>
      </c>
      <c r="C42" s="11" t="s">
        <v>4</v>
      </c>
      <c r="D42" s="11">
        <v>0.3</v>
      </c>
      <c r="E42" s="11" t="s">
        <v>0</v>
      </c>
      <c r="F42" s="11" t="s">
        <v>21</v>
      </c>
      <c r="G42" s="11" t="s">
        <v>4</v>
      </c>
      <c r="H42" s="186">
        <v>0</v>
      </c>
      <c r="I42" s="11"/>
      <c r="J42" s="11" t="s">
        <v>21</v>
      </c>
      <c r="K42" s="11" t="s">
        <v>4</v>
      </c>
      <c r="L42" s="186">
        <v>0</v>
      </c>
      <c r="M42" s="187" t="s">
        <v>0</v>
      </c>
      <c r="N42" s="187" t="s">
        <v>21</v>
      </c>
      <c r="O42" s="11" t="s">
        <v>4</v>
      </c>
      <c r="P42" s="186">
        <v>0</v>
      </c>
      <c r="Q42" s="187" t="s">
        <v>0</v>
      </c>
      <c r="R42" s="187" t="s">
        <v>21</v>
      </c>
      <c r="S42" s="187" t="s">
        <v>4</v>
      </c>
      <c r="T42" s="11">
        <v>0.3</v>
      </c>
      <c r="U42" s="11"/>
      <c r="V42" s="187" t="s">
        <v>21</v>
      </c>
      <c r="W42" s="187" t="s">
        <v>4</v>
      </c>
      <c r="X42" s="11">
        <v>0.3</v>
      </c>
      <c r="Y42" s="11"/>
      <c r="Z42" s="187" t="s">
        <v>21</v>
      </c>
      <c r="AA42" s="21"/>
      <c r="AB42" s="379" t="s">
        <v>739</v>
      </c>
      <c r="AC42" s="338" t="s">
        <v>256</v>
      </c>
      <c r="AD42" s="11" t="s">
        <v>4</v>
      </c>
      <c r="AE42" s="11">
        <v>0.3</v>
      </c>
      <c r="AF42" s="11" t="s">
        <v>2</v>
      </c>
      <c r="AG42" s="11"/>
      <c r="AH42" s="186"/>
      <c r="AI42" s="11"/>
      <c r="AJ42" s="11" t="s">
        <v>4</v>
      </c>
      <c r="AK42" s="186">
        <v>0</v>
      </c>
      <c r="AL42" s="11" t="s">
        <v>2</v>
      </c>
      <c r="AM42" s="11" t="s">
        <v>4</v>
      </c>
      <c r="AN42" s="186">
        <v>0</v>
      </c>
      <c r="AO42" s="11" t="s">
        <v>2</v>
      </c>
      <c r="AP42" s="11" t="s">
        <v>4</v>
      </c>
      <c r="AQ42" s="11">
        <v>0.3</v>
      </c>
      <c r="AR42" s="11"/>
      <c r="AS42" s="11" t="s">
        <v>4</v>
      </c>
      <c r="AT42" s="11">
        <v>0.3</v>
      </c>
      <c r="AU42" s="11"/>
      <c r="AV42" s="23"/>
      <c r="AW42" s="204" t="s">
        <v>662</v>
      </c>
      <c r="AX42" s="284" t="s">
        <v>258</v>
      </c>
      <c r="AY42" s="11" t="s">
        <v>4</v>
      </c>
      <c r="AZ42" s="11">
        <v>0.3</v>
      </c>
      <c r="BA42" s="187" t="s">
        <v>20</v>
      </c>
      <c r="BB42" s="11" t="s">
        <v>4</v>
      </c>
      <c r="BC42" s="186"/>
      <c r="BD42" s="187" t="s">
        <v>20</v>
      </c>
      <c r="BE42" s="11" t="s">
        <v>4</v>
      </c>
      <c r="BF42" s="186"/>
      <c r="BG42" s="187" t="s">
        <v>20</v>
      </c>
      <c r="BH42" s="11" t="s">
        <v>4</v>
      </c>
      <c r="BI42" s="186"/>
      <c r="BJ42" s="187" t="s">
        <v>20</v>
      </c>
      <c r="BK42" s="11" t="s">
        <v>4</v>
      </c>
      <c r="BL42" s="24"/>
      <c r="BM42" s="187" t="s">
        <v>20</v>
      </c>
      <c r="BN42" s="11" t="s">
        <v>4</v>
      </c>
      <c r="BO42" s="24"/>
      <c r="BP42" s="187" t="s">
        <v>20</v>
      </c>
      <c r="BQ42" s="23"/>
      <c r="BR42" s="462" t="s">
        <v>1394</v>
      </c>
      <c r="BS42" s="463">
        <v>132</v>
      </c>
      <c r="BT42" s="186">
        <f>BV42*2</f>
        <v>10.4</v>
      </c>
      <c r="BU42" s="186">
        <f t="shared" si="2"/>
        <v>7.8000000000000007</v>
      </c>
      <c r="BV42" s="186">
        <v>5.2</v>
      </c>
      <c r="BW42" s="25"/>
      <c r="BX42" s="327" t="s">
        <v>1420</v>
      </c>
      <c r="BY42" s="350" t="s">
        <v>1430</v>
      </c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87" t="s">
        <v>4</v>
      </c>
      <c r="CM42" s="11">
        <v>0.3</v>
      </c>
      <c r="CN42" s="11"/>
      <c r="CO42" s="11" t="s">
        <v>4</v>
      </c>
      <c r="CP42" s="11">
        <v>0.3</v>
      </c>
      <c r="CQ42" s="11"/>
      <c r="CR42" s="23"/>
      <c r="CS42" s="332" t="s">
        <v>958</v>
      </c>
      <c r="CT42" s="365" t="s">
        <v>447</v>
      </c>
      <c r="CU42" s="11" t="s">
        <v>4</v>
      </c>
      <c r="CV42" s="11">
        <v>0.3</v>
      </c>
      <c r="CW42" s="11" t="s">
        <v>2</v>
      </c>
      <c r="CX42" s="11" t="s">
        <v>4</v>
      </c>
      <c r="CY42" s="11"/>
      <c r="CZ42" s="11" t="s">
        <v>2</v>
      </c>
      <c r="DA42" s="11" t="s">
        <v>4</v>
      </c>
      <c r="DB42" s="11"/>
      <c r="DC42" s="11" t="s">
        <v>2</v>
      </c>
      <c r="DD42" s="11" t="s">
        <v>4</v>
      </c>
      <c r="DE42" s="11"/>
      <c r="DF42" s="11" t="s">
        <v>2</v>
      </c>
      <c r="DG42" s="11" t="s">
        <v>4</v>
      </c>
      <c r="DH42" s="11">
        <v>0.3</v>
      </c>
      <c r="DI42" s="11" t="s">
        <v>2</v>
      </c>
      <c r="DJ42" s="11" t="s">
        <v>4</v>
      </c>
      <c r="DK42" s="11">
        <v>0.3</v>
      </c>
      <c r="DL42" s="11" t="s">
        <v>2</v>
      </c>
      <c r="DM42" s="2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U42" s="70" t="s">
        <v>361</v>
      </c>
      <c r="EV42" s="225">
        <v>0.5</v>
      </c>
    </row>
    <row r="43" spans="1:152" ht="15.75" thickBot="1" x14ac:dyDescent="0.25">
      <c r="A43" s="332" t="s">
        <v>833</v>
      </c>
      <c r="B43" s="409" t="s">
        <v>242</v>
      </c>
      <c r="C43" s="11" t="s">
        <v>4</v>
      </c>
      <c r="D43" s="11">
        <v>0.3</v>
      </c>
      <c r="E43" s="11" t="s">
        <v>0</v>
      </c>
      <c r="F43" s="11" t="s">
        <v>21</v>
      </c>
      <c r="G43" s="11" t="s">
        <v>4</v>
      </c>
      <c r="H43" s="186">
        <v>0</v>
      </c>
      <c r="I43" s="11"/>
      <c r="J43" s="11" t="s">
        <v>21</v>
      </c>
      <c r="K43" s="11" t="s">
        <v>4</v>
      </c>
      <c r="L43" s="186">
        <v>0</v>
      </c>
      <c r="M43" s="187" t="s">
        <v>0</v>
      </c>
      <c r="N43" s="187" t="s">
        <v>21</v>
      </c>
      <c r="O43" s="11" t="s">
        <v>4</v>
      </c>
      <c r="P43" s="186">
        <v>0</v>
      </c>
      <c r="Q43" s="187" t="s">
        <v>0</v>
      </c>
      <c r="R43" s="187" t="s">
        <v>21</v>
      </c>
      <c r="S43" s="187" t="s">
        <v>4</v>
      </c>
      <c r="T43" s="11">
        <v>0.3</v>
      </c>
      <c r="U43" s="11"/>
      <c r="V43" s="187" t="s">
        <v>21</v>
      </c>
      <c r="W43" s="187" t="s">
        <v>4</v>
      </c>
      <c r="X43" s="11">
        <v>0.3</v>
      </c>
      <c r="Y43" s="11"/>
      <c r="Z43" s="187" t="s">
        <v>21</v>
      </c>
      <c r="AA43" s="21"/>
      <c r="AB43" s="341" t="s">
        <v>740</v>
      </c>
      <c r="AC43" s="315" t="s">
        <v>247</v>
      </c>
      <c r="AD43" s="11" t="s">
        <v>4</v>
      </c>
      <c r="AE43" s="11">
        <v>0.3</v>
      </c>
      <c r="AF43" s="11" t="s">
        <v>2</v>
      </c>
      <c r="AG43" s="11"/>
      <c r="AH43" s="186"/>
      <c r="AI43" s="11"/>
      <c r="AJ43" s="11" t="s">
        <v>4</v>
      </c>
      <c r="AK43" s="186">
        <v>0</v>
      </c>
      <c r="AL43" s="11" t="s">
        <v>2</v>
      </c>
      <c r="AM43" s="11" t="s">
        <v>4</v>
      </c>
      <c r="AN43" s="186">
        <v>0</v>
      </c>
      <c r="AO43" s="11" t="s">
        <v>2</v>
      </c>
      <c r="AP43" s="11" t="s">
        <v>4</v>
      </c>
      <c r="AQ43" s="11">
        <v>0.3</v>
      </c>
      <c r="AR43" s="11"/>
      <c r="AS43" s="11" t="s">
        <v>4</v>
      </c>
      <c r="AT43" s="11">
        <v>0.3</v>
      </c>
      <c r="AU43" s="11"/>
      <c r="AV43" s="23"/>
      <c r="AW43" s="204" t="s">
        <v>663</v>
      </c>
      <c r="AX43" s="284" t="s">
        <v>258</v>
      </c>
      <c r="AY43" s="11" t="s">
        <v>4</v>
      </c>
      <c r="AZ43" s="11">
        <v>0.3</v>
      </c>
      <c r="BA43" s="187" t="s">
        <v>20</v>
      </c>
      <c r="BB43" s="11" t="s">
        <v>4</v>
      </c>
      <c r="BC43" s="186"/>
      <c r="BD43" s="187" t="s">
        <v>20</v>
      </c>
      <c r="BE43" s="11" t="s">
        <v>4</v>
      </c>
      <c r="BF43" s="186"/>
      <c r="BG43" s="187" t="s">
        <v>20</v>
      </c>
      <c r="BH43" s="11" t="s">
        <v>4</v>
      </c>
      <c r="BI43" s="186"/>
      <c r="BJ43" s="187" t="s">
        <v>20</v>
      </c>
      <c r="BK43" s="11" t="s">
        <v>4</v>
      </c>
      <c r="BL43" s="24"/>
      <c r="BM43" s="187" t="s">
        <v>20</v>
      </c>
      <c r="BN43" s="11" t="s">
        <v>4</v>
      </c>
      <c r="BO43" s="24"/>
      <c r="BP43" s="187" t="s">
        <v>20</v>
      </c>
      <c r="BQ43" s="23"/>
      <c r="BR43" s="454" t="s">
        <v>1395</v>
      </c>
      <c r="BS43" s="451">
        <v>133</v>
      </c>
      <c r="BT43" s="186">
        <f t="shared" si="10"/>
        <v>11.2</v>
      </c>
      <c r="BU43" s="186">
        <f t="shared" si="2"/>
        <v>8.3999999999999986</v>
      </c>
      <c r="BV43" s="186">
        <v>5.6</v>
      </c>
      <c r="BW43" s="25"/>
      <c r="BX43" s="342" t="s">
        <v>1421</v>
      </c>
      <c r="BY43" s="361" t="s">
        <v>1429</v>
      </c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87" t="s">
        <v>4</v>
      </c>
      <c r="CM43" s="11">
        <v>0.3</v>
      </c>
      <c r="CN43" s="11"/>
      <c r="CO43" s="11" t="s">
        <v>4</v>
      </c>
      <c r="CP43" s="11">
        <v>0.3</v>
      </c>
      <c r="CQ43" s="11"/>
      <c r="CR43" s="23"/>
      <c r="CS43" s="327" t="s">
        <v>987</v>
      </c>
      <c r="CT43" s="350" t="s">
        <v>447</v>
      </c>
      <c r="CU43" s="11" t="s">
        <v>4</v>
      </c>
      <c r="CV43" s="11">
        <v>0.3</v>
      </c>
      <c r="CW43" s="11" t="s">
        <v>2</v>
      </c>
      <c r="CX43" s="11" t="s">
        <v>4</v>
      </c>
      <c r="CY43" s="11"/>
      <c r="CZ43" s="11" t="s">
        <v>2</v>
      </c>
      <c r="DA43" s="11" t="s">
        <v>4</v>
      </c>
      <c r="DB43" s="11"/>
      <c r="DC43" s="11" t="s">
        <v>2</v>
      </c>
      <c r="DD43" s="11" t="s">
        <v>4</v>
      </c>
      <c r="DE43" s="11"/>
      <c r="DF43" s="11" t="s">
        <v>2</v>
      </c>
      <c r="DG43" s="11" t="s">
        <v>4</v>
      </c>
      <c r="DH43" s="11">
        <v>0.3</v>
      </c>
      <c r="DI43" s="11" t="s">
        <v>2</v>
      </c>
      <c r="DJ43" s="11" t="s">
        <v>4</v>
      </c>
      <c r="DK43" s="11">
        <v>0.3</v>
      </c>
      <c r="DL43" s="11" t="s">
        <v>2</v>
      </c>
      <c r="DM43" s="2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U43" s="70" t="s">
        <v>362</v>
      </c>
      <c r="EV43" s="225">
        <v>0.6</v>
      </c>
    </row>
    <row r="44" spans="1:152" ht="15.75" thickBot="1" x14ac:dyDescent="0.25">
      <c r="A44" s="327" t="s">
        <v>834</v>
      </c>
      <c r="B44" s="410" t="s">
        <v>242</v>
      </c>
      <c r="C44" s="11" t="s">
        <v>4</v>
      </c>
      <c r="D44" s="11">
        <v>0.3</v>
      </c>
      <c r="E44" s="11" t="s">
        <v>0</v>
      </c>
      <c r="F44" s="11" t="s">
        <v>21</v>
      </c>
      <c r="G44" s="11" t="s">
        <v>4</v>
      </c>
      <c r="H44" s="186">
        <v>0</v>
      </c>
      <c r="I44" s="11"/>
      <c r="J44" s="11" t="s">
        <v>21</v>
      </c>
      <c r="K44" s="11" t="s">
        <v>4</v>
      </c>
      <c r="L44" s="186">
        <v>0</v>
      </c>
      <c r="M44" s="187" t="s">
        <v>0</v>
      </c>
      <c r="N44" s="187" t="s">
        <v>21</v>
      </c>
      <c r="O44" s="11" t="s">
        <v>4</v>
      </c>
      <c r="P44" s="186">
        <v>0</v>
      </c>
      <c r="Q44" s="187" t="s">
        <v>0</v>
      </c>
      <c r="R44" s="187" t="s">
        <v>21</v>
      </c>
      <c r="S44" s="187" t="s">
        <v>4</v>
      </c>
      <c r="T44" s="11">
        <v>0.3</v>
      </c>
      <c r="U44" s="11"/>
      <c r="V44" s="187" t="s">
        <v>21</v>
      </c>
      <c r="W44" s="187" t="s">
        <v>4</v>
      </c>
      <c r="X44" s="11">
        <v>0.3</v>
      </c>
      <c r="Y44" s="11"/>
      <c r="Z44" s="187" t="s">
        <v>21</v>
      </c>
      <c r="AA44" s="21"/>
      <c r="AB44" s="379" t="s">
        <v>741</v>
      </c>
      <c r="AC44" s="338" t="s">
        <v>258</v>
      </c>
      <c r="AD44" s="11" t="s">
        <v>4</v>
      </c>
      <c r="AE44" s="11">
        <v>0.3</v>
      </c>
      <c r="AF44" s="11" t="s">
        <v>20</v>
      </c>
      <c r="AG44" s="11"/>
      <c r="AH44" s="186"/>
      <c r="AI44" s="11"/>
      <c r="AJ44" s="11" t="s">
        <v>4</v>
      </c>
      <c r="AK44" s="186">
        <v>0</v>
      </c>
      <c r="AL44" s="11" t="s">
        <v>20</v>
      </c>
      <c r="AM44" s="11" t="s">
        <v>4</v>
      </c>
      <c r="AN44" s="186">
        <v>0</v>
      </c>
      <c r="AO44" s="11" t="s">
        <v>20</v>
      </c>
      <c r="AP44" s="11" t="s">
        <v>4</v>
      </c>
      <c r="AQ44" s="11">
        <v>0.3</v>
      </c>
      <c r="AR44" s="11" t="s">
        <v>20</v>
      </c>
      <c r="AS44" s="11" t="s">
        <v>4</v>
      </c>
      <c r="AT44" s="11">
        <v>0.3</v>
      </c>
      <c r="AU44" s="11" t="s">
        <v>20</v>
      </c>
      <c r="AV44" s="23"/>
      <c r="AW44" s="330" t="s">
        <v>664</v>
      </c>
      <c r="AX44" s="300" t="s">
        <v>258</v>
      </c>
      <c r="AY44" s="11" t="s">
        <v>4</v>
      </c>
      <c r="AZ44" s="11">
        <v>0.3</v>
      </c>
      <c r="BA44" s="187" t="s">
        <v>20</v>
      </c>
      <c r="BB44" s="11" t="s">
        <v>4</v>
      </c>
      <c r="BC44" s="186"/>
      <c r="BD44" s="187" t="s">
        <v>20</v>
      </c>
      <c r="BE44" s="11" t="s">
        <v>4</v>
      </c>
      <c r="BF44" s="186"/>
      <c r="BG44" s="187" t="s">
        <v>20</v>
      </c>
      <c r="BH44" s="11" t="s">
        <v>4</v>
      </c>
      <c r="BI44" s="186"/>
      <c r="BJ44" s="187" t="s">
        <v>20</v>
      </c>
      <c r="BK44" s="11" t="s">
        <v>4</v>
      </c>
      <c r="BL44" s="24"/>
      <c r="BM44" s="187" t="s">
        <v>20</v>
      </c>
      <c r="BN44" s="11" t="s">
        <v>4</v>
      </c>
      <c r="BO44" s="24"/>
      <c r="BP44" s="187" t="s">
        <v>20</v>
      </c>
      <c r="BQ44" s="23"/>
      <c r="BR44" s="204"/>
      <c r="BS44" s="205"/>
      <c r="BT44" s="459"/>
      <c r="BU44" s="186"/>
      <c r="BV44" s="186"/>
      <c r="BW44" s="25"/>
      <c r="BX44" s="204" t="s">
        <v>1422</v>
      </c>
      <c r="BY44" s="238" t="s">
        <v>386</v>
      </c>
      <c r="BZ44" s="11" t="s">
        <v>4</v>
      </c>
      <c r="CA44" s="11">
        <v>0.3</v>
      </c>
      <c r="CB44" s="187" t="str">
        <f t="shared" ref="CB44:CB47" si="14">LEFT($BY44,SEARCH("-",$BY44)-1)</f>
        <v>I</v>
      </c>
      <c r="CC44" s="11" t="s">
        <v>4</v>
      </c>
      <c r="CD44" s="11"/>
      <c r="CE44" s="187" t="str">
        <f t="shared" ref="CE44:CE47" si="15">LEFT($BY44,SEARCH("-",$BY44)-1)</f>
        <v>I</v>
      </c>
      <c r="CF44" s="11" t="s">
        <v>4</v>
      </c>
      <c r="CG44" s="11"/>
      <c r="CH44" s="187" t="str">
        <f t="shared" ref="CH44:CH47" si="16">LEFT($BY44,SEARCH("-",$BY44)-1)</f>
        <v>I</v>
      </c>
      <c r="CI44" s="11" t="s">
        <v>4</v>
      </c>
      <c r="CJ44" s="11"/>
      <c r="CK44" s="187" t="str">
        <f t="shared" ref="CK44:CK47" si="17">LEFT($BY44,SEARCH("-",$BY44)-1)</f>
        <v>I</v>
      </c>
      <c r="CL44" s="187" t="s">
        <v>4</v>
      </c>
      <c r="CM44" s="11">
        <v>0.3</v>
      </c>
      <c r="CN44" s="11"/>
      <c r="CO44" s="11" t="s">
        <v>4</v>
      </c>
      <c r="CP44" s="11">
        <v>0.3</v>
      </c>
      <c r="CQ44" s="11"/>
      <c r="CR44" s="23"/>
      <c r="CS44" s="327" t="s">
        <v>959</v>
      </c>
      <c r="CT44" s="350" t="s">
        <v>879</v>
      </c>
      <c r="CU44" s="11" t="s">
        <v>4</v>
      </c>
      <c r="CV44" s="11">
        <v>0.3</v>
      </c>
      <c r="CW44" s="11" t="s">
        <v>2</v>
      </c>
      <c r="CX44" s="11" t="s">
        <v>4</v>
      </c>
      <c r="CY44" s="11"/>
      <c r="CZ44" s="11" t="s">
        <v>2</v>
      </c>
      <c r="DA44" s="11" t="s">
        <v>4</v>
      </c>
      <c r="DB44" s="11"/>
      <c r="DC44" s="11" t="s">
        <v>2</v>
      </c>
      <c r="DD44" s="11" t="s">
        <v>4</v>
      </c>
      <c r="DE44" s="11"/>
      <c r="DF44" s="11" t="s">
        <v>2</v>
      </c>
      <c r="DG44" s="11" t="s">
        <v>4</v>
      </c>
      <c r="DH44" s="11">
        <v>0.3</v>
      </c>
      <c r="DI44" s="11" t="s">
        <v>2</v>
      </c>
      <c r="DJ44" s="11" t="s">
        <v>4</v>
      </c>
      <c r="DK44" s="11">
        <v>0.3</v>
      </c>
      <c r="DL44" s="11" t="s">
        <v>2</v>
      </c>
      <c r="DM44" s="2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U44" s="70" t="s">
        <v>366</v>
      </c>
      <c r="EV44" s="225">
        <v>0</v>
      </c>
    </row>
    <row r="45" spans="1:152" ht="15.75" thickBot="1" x14ac:dyDescent="0.25">
      <c r="A45" s="329" t="s">
        <v>835</v>
      </c>
      <c r="B45" s="407" t="s">
        <v>464</v>
      </c>
      <c r="C45" s="11" t="s">
        <v>4</v>
      </c>
      <c r="D45" s="11">
        <v>0.3</v>
      </c>
      <c r="E45" s="11" t="s">
        <v>0</v>
      </c>
      <c r="F45" s="11" t="s">
        <v>21</v>
      </c>
      <c r="G45" s="11" t="s">
        <v>4</v>
      </c>
      <c r="H45" s="186">
        <v>0</v>
      </c>
      <c r="I45" s="11"/>
      <c r="J45" s="11" t="s">
        <v>21</v>
      </c>
      <c r="K45" s="11" t="s">
        <v>4</v>
      </c>
      <c r="L45" s="186">
        <v>0</v>
      </c>
      <c r="M45" s="187" t="s">
        <v>0</v>
      </c>
      <c r="N45" s="187" t="s">
        <v>21</v>
      </c>
      <c r="O45" s="11" t="s">
        <v>4</v>
      </c>
      <c r="P45" s="186">
        <v>0</v>
      </c>
      <c r="Q45" s="187" t="s">
        <v>0</v>
      </c>
      <c r="R45" s="187" t="s">
        <v>21</v>
      </c>
      <c r="S45" s="187" t="s">
        <v>4</v>
      </c>
      <c r="T45" s="11">
        <v>0.3</v>
      </c>
      <c r="U45" s="11"/>
      <c r="V45" s="187" t="s">
        <v>21</v>
      </c>
      <c r="W45" s="187" t="s">
        <v>4</v>
      </c>
      <c r="X45" s="11">
        <v>0.3</v>
      </c>
      <c r="Y45" s="11"/>
      <c r="Z45" s="187" t="s">
        <v>21</v>
      </c>
      <c r="AA45" s="21"/>
      <c r="AB45" s="322" t="s">
        <v>742</v>
      </c>
      <c r="AC45" s="304" t="s">
        <v>426</v>
      </c>
      <c r="AD45" s="11" t="s">
        <v>4</v>
      </c>
      <c r="AE45" s="11">
        <v>0.3</v>
      </c>
      <c r="AF45" s="11" t="s">
        <v>20</v>
      </c>
      <c r="AG45" s="11"/>
      <c r="AH45" s="186"/>
      <c r="AI45" s="11"/>
      <c r="AJ45" s="11" t="s">
        <v>4</v>
      </c>
      <c r="AK45" s="186">
        <v>0</v>
      </c>
      <c r="AL45" s="11" t="s">
        <v>20</v>
      </c>
      <c r="AM45" s="11" t="s">
        <v>4</v>
      </c>
      <c r="AN45" s="186">
        <v>0</v>
      </c>
      <c r="AO45" s="11" t="s">
        <v>20</v>
      </c>
      <c r="AP45" s="11" t="s">
        <v>4</v>
      </c>
      <c r="AQ45" s="11">
        <v>0.3</v>
      </c>
      <c r="AR45" s="11" t="s">
        <v>20</v>
      </c>
      <c r="AS45" s="11" t="s">
        <v>4</v>
      </c>
      <c r="AT45" s="11">
        <v>0.3</v>
      </c>
      <c r="AU45" s="11" t="s">
        <v>20</v>
      </c>
      <c r="AV45" s="23"/>
      <c r="AW45" s="332" t="s">
        <v>665</v>
      </c>
      <c r="AX45" s="302" t="s">
        <v>259</v>
      </c>
      <c r="AY45" s="11" t="s">
        <v>4</v>
      </c>
      <c r="AZ45" s="11">
        <v>0.3</v>
      </c>
      <c r="BA45" s="187" t="s">
        <v>20</v>
      </c>
      <c r="BB45" s="11" t="s">
        <v>4</v>
      </c>
      <c r="BC45" s="186"/>
      <c r="BD45" s="187" t="s">
        <v>20</v>
      </c>
      <c r="BE45" s="11" t="s">
        <v>4</v>
      </c>
      <c r="BF45" s="186"/>
      <c r="BG45" s="187" t="s">
        <v>20</v>
      </c>
      <c r="BH45" s="11" t="s">
        <v>4</v>
      </c>
      <c r="BI45" s="186"/>
      <c r="BJ45" s="187" t="s">
        <v>20</v>
      </c>
      <c r="BK45" s="11" t="s">
        <v>4</v>
      </c>
      <c r="BL45" s="24"/>
      <c r="BM45" s="187" t="s">
        <v>20</v>
      </c>
      <c r="BN45" s="11" t="s">
        <v>4</v>
      </c>
      <c r="BO45" s="24"/>
      <c r="BP45" s="187" t="s">
        <v>20</v>
      </c>
      <c r="BQ45" s="23"/>
      <c r="BR45" s="358" t="s">
        <v>1397</v>
      </c>
      <c r="BS45" s="381"/>
      <c r="BT45" s="186"/>
      <c r="BU45" s="186"/>
      <c r="BV45" s="186"/>
      <c r="BW45" s="25"/>
      <c r="BX45" s="330" t="s">
        <v>1423</v>
      </c>
      <c r="BY45" s="369" t="s">
        <v>386</v>
      </c>
      <c r="BZ45" s="11" t="s">
        <v>4</v>
      </c>
      <c r="CA45" s="11">
        <v>0.3</v>
      </c>
      <c r="CB45" s="187" t="str">
        <f t="shared" si="14"/>
        <v>I</v>
      </c>
      <c r="CC45" s="11" t="s">
        <v>4</v>
      </c>
      <c r="CD45" s="11"/>
      <c r="CE45" s="187" t="str">
        <f t="shared" si="15"/>
        <v>I</v>
      </c>
      <c r="CF45" s="11" t="s">
        <v>4</v>
      </c>
      <c r="CG45" s="11"/>
      <c r="CH45" s="187" t="str">
        <f t="shared" si="16"/>
        <v>I</v>
      </c>
      <c r="CI45" s="11" t="s">
        <v>4</v>
      </c>
      <c r="CJ45" s="11"/>
      <c r="CK45" s="187" t="str">
        <f t="shared" si="17"/>
        <v>I</v>
      </c>
      <c r="CL45" s="187" t="s">
        <v>4</v>
      </c>
      <c r="CM45" s="11">
        <v>0.3</v>
      </c>
      <c r="CN45" s="11"/>
      <c r="CO45" s="11" t="s">
        <v>4</v>
      </c>
      <c r="CP45" s="11">
        <v>0.3</v>
      </c>
      <c r="CQ45" s="11"/>
      <c r="CR45" s="23"/>
      <c r="CS45" s="342" t="s">
        <v>988</v>
      </c>
      <c r="CT45" s="361" t="s">
        <v>880</v>
      </c>
      <c r="CU45" s="11" t="s">
        <v>4</v>
      </c>
      <c r="CV45" s="11">
        <v>0.3</v>
      </c>
      <c r="CW45" s="11" t="s">
        <v>2</v>
      </c>
      <c r="CX45" s="11" t="s">
        <v>4</v>
      </c>
      <c r="CY45" s="11"/>
      <c r="CZ45" s="11" t="s">
        <v>2</v>
      </c>
      <c r="DA45" s="11" t="s">
        <v>4</v>
      </c>
      <c r="DB45" s="11"/>
      <c r="DC45" s="11" t="s">
        <v>2</v>
      </c>
      <c r="DD45" s="11" t="s">
        <v>4</v>
      </c>
      <c r="DE45" s="11"/>
      <c r="DF45" s="11" t="s">
        <v>2</v>
      </c>
      <c r="DG45" s="11" t="s">
        <v>4</v>
      </c>
      <c r="DH45" s="11">
        <v>0.3</v>
      </c>
      <c r="DI45" s="11" t="s">
        <v>2</v>
      </c>
      <c r="DJ45" s="11" t="s">
        <v>4</v>
      </c>
      <c r="DK45" s="11">
        <v>0.3</v>
      </c>
      <c r="DL45" s="11" t="s">
        <v>2</v>
      </c>
      <c r="DM45" s="2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U45" s="70" t="s">
        <v>367</v>
      </c>
      <c r="EV45" s="225">
        <v>0</v>
      </c>
    </row>
    <row r="46" spans="1:152" ht="15.75" thickBot="1" x14ac:dyDescent="0.25">
      <c r="A46" s="330" t="s">
        <v>836</v>
      </c>
      <c r="B46" s="408" t="s">
        <v>464</v>
      </c>
      <c r="C46" s="11" t="s">
        <v>4</v>
      </c>
      <c r="D46" s="11">
        <v>0.3</v>
      </c>
      <c r="E46" s="11" t="s">
        <v>0</v>
      </c>
      <c r="F46" s="11" t="s">
        <v>21</v>
      </c>
      <c r="G46" s="11" t="s">
        <v>4</v>
      </c>
      <c r="H46" s="186">
        <v>0</v>
      </c>
      <c r="I46" s="11"/>
      <c r="J46" s="11" t="s">
        <v>21</v>
      </c>
      <c r="K46" s="11" t="s">
        <v>4</v>
      </c>
      <c r="L46" s="186">
        <v>0</v>
      </c>
      <c r="M46" s="187" t="s">
        <v>0</v>
      </c>
      <c r="N46" s="187" t="s">
        <v>21</v>
      </c>
      <c r="O46" s="11" t="s">
        <v>4</v>
      </c>
      <c r="P46" s="186">
        <v>0</v>
      </c>
      <c r="Q46" s="187" t="s">
        <v>0</v>
      </c>
      <c r="R46" s="187" t="s">
        <v>21</v>
      </c>
      <c r="S46" s="187" t="s">
        <v>4</v>
      </c>
      <c r="T46" s="11">
        <v>0.3</v>
      </c>
      <c r="U46" s="11"/>
      <c r="V46" s="187" t="s">
        <v>21</v>
      </c>
      <c r="W46" s="187" t="s">
        <v>4</v>
      </c>
      <c r="X46" s="11">
        <v>0.3</v>
      </c>
      <c r="Y46" s="11"/>
      <c r="Z46" s="187" t="s">
        <v>21</v>
      </c>
      <c r="AA46" s="21"/>
      <c r="AB46" s="201" t="s">
        <v>743</v>
      </c>
      <c r="AC46" s="223" t="s">
        <v>259</v>
      </c>
      <c r="AD46" s="11" t="s">
        <v>4</v>
      </c>
      <c r="AE46" s="11">
        <v>0.3</v>
      </c>
      <c r="AF46" s="11" t="s">
        <v>20</v>
      </c>
      <c r="AG46" s="11"/>
      <c r="AH46" s="186"/>
      <c r="AI46" s="11"/>
      <c r="AJ46" s="11" t="s">
        <v>4</v>
      </c>
      <c r="AK46" s="186">
        <v>0</v>
      </c>
      <c r="AL46" s="11" t="s">
        <v>20</v>
      </c>
      <c r="AM46" s="11" t="s">
        <v>4</v>
      </c>
      <c r="AN46" s="186">
        <v>0</v>
      </c>
      <c r="AO46" s="11" t="s">
        <v>20</v>
      </c>
      <c r="AP46" s="11" t="s">
        <v>4</v>
      </c>
      <c r="AQ46" s="11">
        <v>0.3</v>
      </c>
      <c r="AR46" s="11" t="s">
        <v>20</v>
      </c>
      <c r="AS46" s="11" t="s">
        <v>4</v>
      </c>
      <c r="AT46" s="11">
        <v>0.3</v>
      </c>
      <c r="AU46" s="11" t="s">
        <v>20</v>
      </c>
      <c r="AV46" s="23"/>
      <c r="AW46" s="327" t="s">
        <v>666</v>
      </c>
      <c r="AX46" s="337" t="s">
        <v>259</v>
      </c>
      <c r="AY46" s="11" t="s">
        <v>4</v>
      </c>
      <c r="AZ46" s="11">
        <v>0.3</v>
      </c>
      <c r="BA46" s="187" t="s">
        <v>20</v>
      </c>
      <c r="BB46" s="11" t="s">
        <v>4</v>
      </c>
      <c r="BC46" s="186"/>
      <c r="BD46" s="187" t="s">
        <v>20</v>
      </c>
      <c r="BE46" s="11" t="s">
        <v>4</v>
      </c>
      <c r="BF46" s="186"/>
      <c r="BG46" s="187" t="s">
        <v>20</v>
      </c>
      <c r="BH46" s="11" t="s">
        <v>4</v>
      </c>
      <c r="BI46" s="186"/>
      <c r="BJ46" s="187" t="s">
        <v>20</v>
      </c>
      <c r="BK46" s="11" t="s">
        <v>4</v>
      </c>
      <c r="BL46" s="24"/>
      <c r="BM46" s="187" t="s">
        <v>20</v>
      </c>
      <c r="BN46" s="11" t="s">
        <v>4</v>
      </c>
      <c r="BO46" s="24"/>
      <c r="BP46" s="187" t="s">
        <v>20</v>
      </c>
      <c r="BQ46" s="23"/>
      <c r="BR46" s="355" t="s">
        <v>554</v>
      </c>
      <c r="BS46" s="349">
        <v>201</v>
      </c>
      <c r="BT46" s="186">
        <f t="shared" ref="BT46:BT52" si="18">BV46*2</f>
        <v>2.4</v>
      </c>
      <c r="BU46" s="186">
        <f t="shared" ref="BU46:BU59" si="19">BV46*1.5</f>
        <v>1.7999999999999998</v>
      </c>
      <c r="BV46" s="186">
        <v>1.2</v>
      </c>
      <c r="BW46" s="25"/>
      <c r="BX46" s="322" t="s">
        <v>1424</v>
      </c>
      <c r="BY46" s="363" t="s">
        <v>241</v>
      </c>
      <c r="BZ46" s="11" t="s">
        <v>4</v>
      </c>
      <c r="CA46" s="11">
        <v>0.3</v>
      </c>
      <c r="CB46" s="187" t="str">
        <f t="shared" si="14"/>
        <v>I</v>
      </c>
      <c r="CC46" s="11" t="s">
        <v>4</v>
      </c>
      <c r="CD46" s="11"/>
      <c r="CE46" s="187" t="str">
        <f t="shared" si="15"/>
        <v>I</v>
      </c>
      <c r="CF46" s="11" t="s">
        <v>4</v>
      </c>
      <c r="CG46" s="11"/>
      <c r="CH46" s="187" t="str">
        <f t="shared" si="16"/>
        <v>I</v>
      </c>
      <c r="CI46" s="11" t="s">
        <v>4</v>
      </c>
      <c r="CJ46" s="11"/>
      <c r="CK46" s="187" t="str">
        <f t="shared" si="17"/>
        <v>I</v>
      </c>
      <c r="CL46" s="187" t="s">
        <v>4</v>
      </c>
      <c r="CM46" s="11">
        <v>0.3</v>
      </c>
      <c r="CN46" s="11"/>
      <c r="CO46" s="11" t="s">
        <v>4</v>
      </c>
      <c r="CP46" s="11">
        <v>0.3</v>
      </c>
      <c r="CQ46" s="11"/>
      <c r="CR46" s="23"/>
      <c r="CS46" s="329" t="s">
        <v>994</v>
      </c>
      <c r="CT46" s="364" t="s">
        <v>478</v>
      </c>
      <c r="CU46" s="11" t="s">
        <v>4</v>
      </c>
      <c r="CV46" s="11">
        <v>0.3</v>
      </c>
      <c r="CW46" s="11" t="s">
        <v>2</v>
      </c>
      <c r="CX46" s="11" t="s">
        <v>4</v>
      </c>
      <c r="CY46" s="11"/>
      <c r="CZ46" s="11" t="s">
        <v>2</v>
      </c>
      <c r="DA46" s="11" t="s">
        <v>4</v>
      </c>
      <c r="DB46" s="11"/>
      <c r="DC46" s="11" t="s">
        <v>2</v>
      </c>
      <c r="DD46" s="11" t="s">
        <v>4</v>
      </c>
      <c r="DE46" s="11"/>
      <c r="DF46" s="11" t="s">
        <v>2</v>
      </c>
      <c r="DG46" s="11" t="s">
        <v>4</v>
      </c>
      <c r="DH46" s="11"/>
      <c r="DI46" s="11"/>
      <c r="DJ46" s="11" t="s">
        <v>4</v>
      </c>
      <c r="DK46" s="11"/>
      <c r="DL46" s="11"/>
      <c r="DM46" s="2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U46" s="70" t="s">
        <v>368</v>
      </c>
      <c r="EV46" s="225">
        <v>0</v>
      </c>
    </row>
    <row r="47" spans="1:152" ht="15.75" thickBot="1" x14ac:dyDescent="0.25">
      <c r="A47" s="322" t="s">
        <v>837</v>
      </c>
      <c r="B47" s="406" t="s">
        <v>465</v>
      </c>
      <c r="C47" s="11" t="s">
        <v>4</v>
      </c>
      <c r="D47" s="11">
        <v>0.3</v>
      </c>
      <c r="E47" s="11" t="s">
        <v>0</v>
      </c>
      <c r="F47" s="11" t="s">
        <v>21</v>
      </c>
      <c r="G47" s="11" t="s">
        <v>4</v>
      </c>
      <c r="H47" s="186">
        <v>0</v>
      </c>
      <c r="I47" s="11"/>
      <c r="J47" s="11" t="s">
        <v>21</v>
      </c>
      <c r="K47" s="11" t="s">
        <v>4</v>
      </c>
      <c r="L47" s="186">
        <v>0</v>
      </c>
      <c r="M47" s="187" t="s">
        <v>0</v>
      </c>
      <c r="N47" s="187" t="s">
        <v>21</v>
      </c>
      <c r="O47" s="11" t="s">
        <v>4</v>
      </c>
      <c r="P47" s="186">
        <v>0</v>
      </c>
      <c r="Q47" s="187" t="s">
        <v>0</v>
      </c>
      <c r="R47" s="187" t="s">
        <v>21</v>
      </c>
      <c r="S47" s="187" t="s">
        <v>4</v>
      </c>
      <c r="T47" s="11">
        <v>0.3</v>
      </c>
      <c r="U47" s="11"/>
      <c r="V47" s="187" t="s">
        <v>21</v>
      </c>
      <c r="W47" s="187" t="s">
        <v>4</v>
      </c>
      <c r="X47" s="11">
        <v>0.3</v>
      </c>
      <c r="Y47" s="11"/>
      <c r="Z47" s="187" t="s">
        <v>21</v>
      </c>
      <c r="AA47" s="21"/>
      <c r="AB47" s="185"/>
      <c r="AC47" s="185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23"/>
      <c r="AW47" s="342" t="s">
        <v>667</v>
      </c>
      <c r="AX47" s="296" t="s">
        <v>259</v>
      </c>
      <c r="AY47" s="11" t="s">
        <v>4</v>
      </c>
      <c r="AZ47" s="11">
        <v>0.3</v>
      </c>
      <c r="BA47" s="187" t="s">
        <v>20</v>
      </c>
      <c r="BB47" s="11" t="s">
        <v>4</v>
      </c>
      <c r="BC47" s="186"/>
      <c r="BD47" s="187" t="s">
        <v>20</v>
      </c>
      <c r="BE47" s="11" t="s">
        <v>4</v>
      </c>
      <c r="BF47" s="186"/>
      <c r="BG47" s="187" t="s">
        <v>20</v>
      </c>
      <c r="BH47" s="11" t="s">
        <v>4</v>
      </c>
      <c r="BI47" s="186"/>
      <c r="BJ47" s="187" t="s">
        <v>20</v>
      </c>
      <c r="BK47" s="11" t="s">
        <v>4</v>
      </c>
      <c r="BL47" s="24"/>
      <c r="BM47" s="187" t="s">
        <v>20</v>
      </c>
      <c r="BN47" s="11" t="s">
        <v>4</v>
      </c>
      <c r="BO47" s="24"/>
      <c r="BP47" s="187" t="s">
        <v>20</v>
      </c>
      <c r="BQ47" s="23"/>
      <c r="BR47" s="204" t="s">
        <v>555</v>
      </c>
      <c r="BS47" s="238">
        <v>202</v>
      </c>
      <c r="BT47" s="186">
        <f t="shared" si="18"/>
        <v>2.8</v>
      </c>
      <c r="BU47" s="186">
        <f t="shared" si="19"/>
        <v>2.0999999999999996</v>
      </c>
      <c r="BV47" s="186">
        <v>1.4</v>
      </c>
      <c r="BW47" s="25"/>
      <c r="BX47" s="204" t="s">
        <v>1425</v>
      </c>
      <c r="BY47" s="238" t="s">
        <v>242</v>
      </c>
      <c r="BZ47" s="11" t="s">
        <v>4</v>
      </c>
      <c r="CA47" s="11">
        <v>0.3</v>
      </c>
      <c r="CB47" s="187" t="str">
        <f t="shared" si="14"/>
        <v>I</v>
      </c>
      <c r="CC47" s="11" t="s">
        <v>4</v>
      </c>
      <c r="CD47" s="11"/>
      <c r="CE47" s="187" t="str">
        <f t="shared" si="15"/>
        <v>I</v>
      </c>
      <c r="CF47" s="11" t="s">
        <v>4</v>
      </c>
      <c r="CG47" s="11"/>
      <c r="CH47" s="187" t="str">
        <f t="shared" si="16"/>
        <v>I</v>
      </c>
      <c r="CI47" s="11" t="s">
        <v>4</v>
      </c>
      <c r="CJ47" s="11"/>
      <c r="CK47" s="187" t="str">
        <f t="shared" si="17"/>
        <v>I</v>
      </c>
      <c r="CL47" s="187" t="s">
        <v>4</v>
      </c>
      <c r="CM47" s="11">
        <v>0.3</v>
      </c>
      <c r="CN47" s="11"/>
      <c r="CO47" s="11" t="s">
        <v>4</v>
      </c>
      <c r="CP47" s="11">
        <v>0.3</v>
      </c>
      <c r="CQ47" s="11"/>
      <c r="CR47" s="23"/>
      <c r="CS47" s="204" t="s">
        <v>995</v>
      </c>
      <c r="CT47" s="238" t="s">
        <v>478</v>
      </c>
      <c r="CU47" s="11" t="s">
        <v>4</v>
      </c>
      <c r="CV47" s="11">
        <v>0.3</v>
      </c>
      <c r="CW47" s="11" t="s">
        <v>2</v>
      </c>
      <c r="CX47" s="11" t="s">
        <v>4</v>
      </c>
      <c r="CY47" s="11"/>
      <c r="CZ47" s="11" t="s">
        <v>2</v>
      </c>
      <c r="DA47" s="11" t="s">
        <v>4</v>
      </c>
      <c r="DB47" s="11"/>
      <c r="DC47" s="11" t="s">
        <v>2</v>
      </c>
      <c r="DD47" s="11" t="s">
        <v>4</v>
      </c>
      <c r="DE47" s="11"/>
      <c r="DF47" s="11" t="s">
        <v>2</v>
      </c>
      <c r="DG47" s="11" t="s">
        <v>4</v>
      </c>
      <c r="DH47" s="11"/>
      <c r="DI47" s="11"/>
      <c r="DJ47" s="11" t="s">
        <v>4</v>
      </c>
      <c r="DK47" s="11"/>
      <c r="DL47" s="11"/>
      <c r="DM47" s="2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U47" s="70" t="s">
        <v>369</v>
      </c>
      <c r="EV47" s="225">
        <v>0</v>
      </c>
    </row>
    <row r="48" spans="1:152" ht="15.75" thickBot="1" x14ac:dyDescent="0.25">
      <c r="A48" s="321" t="s">
        <v>838</v>
      </c>
      <c r="B48" s="405" t="s">
        <v>265</v>
      </c>
      <c r="C48" s="11" t="s">
        <v>4</v>
      </c>
      <c r="D48" s="11">
        <v>0.3</v>
      </c>
      <c r="E48" s="11" t="s">
        <v>0</v>
      </c>
      <c r="F48" s="11" t="s">
        <v>21</v>
      </c>
      <c r="G48" s="11" t="s">
        <v>4</v>
      </c>
      <c r="H48" s="186">
        <v>0</v>
      </c>
      <c r="I48" s="11"/>
      <c r="J48" s="11" t="s">
        <v>21</v>
      </c>
      <c r="K48" s="11" t="s">
        <v>4</v>
      </c>
      <c r="L48" s="186">
        <v>0</v>
      </c>
      <c r="M48" s="187" t="s">
        <v>0</v>
      </c>
      <c r="N48" s="187" t="s">
        <v>21</v>
      </c>
      <c r="O48" s="11" t="s">
        <v>4</v>
      </c>
      <c r="P48" s="186">
        <v>0</v>
      </c>
      <c r="Q48" s="187" t="s">
        <v>0</v>
      </c>
      <c r="R48" s="187" t="s">
        <v>21</v>
      </c>
      <c r="S48" s="187" t="s">
        <v>4</v>
      </c>
      <c r="T48" s="11">
        <v>0.3</v>
      </c>
      <c r="U48" s="11"/>
      <c r="V48" s="187" t="s">
        <v>21</v>
      </c>
      <c r="W48" s="187" t="s">
        <v>4</v>
      </c>
      <c r="X48" s="11">
        <v>0.3</v>
      </c>
      <c r="Y48" s="11"/>
      <c r="Z48" s="187" t="s">
        <v>21</v>
      </c>
      <c r="AA48" s="21"/>
      <c r="AB48" s="316" t="s">
        <v>41</v>
      </c>
      <c r="AC48" s="317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23"/>
      <c r="AW48" s="201" t="s">
        <v>695</v>
      </c>
      <c r="AX48" s="223" t="s">
        <v>250</v>
      </c>
      <c r="AY48" s="11" t="s">
        <v>4</v>
      </c>
      <c r="AZ48" s="11">
        <v>0.3</v>
      </c>
      <c r="BA48" s="187" t="s">
        <v>20</v>
      </c>
      <c r="BB48" s="11" t="s">
        <v>4</v>
      </c>
      <c r="BC48" s="186"/>
      <c r="BD48" s="187" t="s">
        <v>20</v>
      </c>
      <c r="BE48" s="11" t="s">
        <v>4</v>
      </c>
      <c r="BF48" s="186"/>
      <c r="BG48" s="187" t="s">
        <v>20</v>
      </c>
      <c r="BH48" s="11" t="s">
        <v>4</v>
      </c>
      <c r="BI48" s="186"/>
      <c r="BJ48" s="187" t="s">
        <v>20</v>
      </c>
      <c r="BK48" s="11" t="s">
        <v>4</v>
      </c>
      <c r="BL48" s="24"/>
      <c r="BM48" s="187" t="s">
        <v>20</v>
      </c>
      <c r="BN48" s="11" t="s">
        <v>4</v>
      </c>
      <c r="BO48" s="24"/>
      <c r="BP48" s="187" t="s">
        <v>20</v>
      </c>
      <c r="BQ48" s="23"/>
      <c r="BR48" s="327" t="s">
        <v>556</v>
      </c>
      <c r="BS48" s="350">
        <v>203</v>
      </c>
      <c r="BT48" s="186">
        <f t="shared" si="18"/>
        <v>3.2</v>
      </c>
      <c r="BU48" s="186">
        <f t="shared" si="19"/>
        <v>2.4000000000000004</v>
      </c>
      <c r="BV48" s="186">
        <v>1.6</v>
      </c>
      <c r="BW48" s="25"/>
      <c r="BX48" s="204" t="s">
        <v>1426</v>
      </c>
      <c r="BY48" s="238" t="s">
        <v>242</v>
      </c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87" t="s">
        <v>4</v>
      </c>
      <c r="CM48" s="11">
        <v>0.3</v>
      </c>
      <c r="CN48" s="11"/>
      <c r="CO48" s="11" t="s">
        <v>4</v>
      </c>
      <c r="CP48" s="11">
        <v>0.3</v>
      </c>
      <c r="CQ48" s="11"/>
      <c r="CR48" s="23"/>
      <c r="CS48" s="330" t="s">
        <v>996</v>
      </c>
      <c r="CT48" s="369" t="s">
        <v>478</v>
      </c>
      <c r="CU48" s="11" t="s">
        <v>4</v>
      </c>
      <c r="CV48" s="11">
        <v>0.3</v>
      </c>
      <c r="CW48" s="11" t="s">
        <v>2</v>
      </c>
      <c r="CX48" s="11" t="s">
        <v>4</v>
      </c>
      <c r="CY48" s="11"/>
      <c r="CZ48" s="11" t="s">
        <v>2</v>
      </c>
      <c r="DA48" s="11" t="s">
        <v>4</v>
      </c>
      <c r="DB48" s="11"/>
      <c r="DC48" s="11" t="s">
        <v>2</v>
      </c>
      <c r="DD48" s="11" t="s">
        <v>4</v>
      </c>
      <c r="DE48" s="11"/>
      <c r="DF48" s="11" t="s">
        <v>2</v>
      </c>
      <c r="DG48" s="11" t="s">
        <v>4</v>
      </c>
      <c r="DH48" s="11"/>
      <c r="DI48" s="11"/>
      <c r="DJ48" s="11" t="s">
        <v>4</v>
      </c>
      <c r="DK48" s="11"/>
      <c r="DL48" s="11"/>
      <c r="DM48" s="2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U48" s="70" t="s">
        <v>370</v>
      </c>
      <c r="EV48" s="225">
        <v>0</v>
      </c>
    </row>
    <row r="49" spans="1:152" ht="15.75" thickBot="1" x14ac:dyDescent="0.25">
      <c r="A49" s="322" t="s">
        <v>839</v>
      </c>
      <c r="B49" s="406" t="s">
        <v>382</v>
      </c>
      <c r="C49" s="187" t="s">
        <v>4</v>
      </c>
      <c r="D49" s="11">
        <v>0.3</v>
      </c>
      <c r="E49" s="11" t="s">
        <v>0</v>
      </c>
      <c r="F49" s="11" t="s">
        <v>21</v>
      </c>
      <c r="G49" s="187" t="s">
        <v>3</v>
      </c>
      <c r="H49" s="11">
        <v>0.2</v>
      </c>
      <c r="I49" s="11" t="s">
        <v>0</v>
      </c>
      <c r="J49" s="11" t="s">
        <v>21</v>
      </c>
      <c r="K49" s="187" t="s">
        <v>3</v>
      </c>
      <c r="L49" s="11">
        <v>0.2</v>
      </c>
      <c r="M49" s="11" t="s">
        <v>0</v>
      </c>
      <c r="N49" s="11" t="s">
        <v>21</v>
      </c>
      <c r="O49" s="187" t="s">
        <v>3</v>
      </c>
      <c r="P49" s="11">
        <v>0.2</v>
      </c>
      <c r="Q49" s="11" t="s">
        <v>0</v>
      </c>
      <c r="R49" s="11" t="s">
        <v>21</v>
      </c>
      <c r="S49" s="187" t="s">
        <v>3</v>
      </c>
      <c r="T49" s="11">
        <v>0.5</v>
      </c>
      <c r="U49" s="11"/>
      <c r="V49" s="11" t="s">
        <v>21</v>
      </c>
      <c r="W49" s="187" t="s">
        <v>3</v>
      </c>
      <c r="X49" s="11">
        <v>0.5</v>
      </c>
      <c r="Y49" s="11"/>
      <c r="Z49" s="11" t="s">
        <v>21</v>
      </c>
      <c r="AA49" s="21"/>
      <c r="AB49" s="334" t="s">
        <v>716</v>
      </c>
      <c r="AC49" s="313" t="s">
        <v>168</v>
      </c>
      <c r="AD49" s="11" t="s">
        <v>3</v>
      </c>
      <c r="AE49" s="11">
        <v>0.5</v>
      </c>
      <c r="AF49" s="11" t="s">
        <v>0</v>
      </c>
      <c r="AG49" s="11" t="s">
        <v>3</v>
      </c>
      <c r="AH49" s="11">
        <v>0.2</v>
      </c>
      <c r="AI49" s="11" t="s">
        <v>0</v>
      </c>
      <c r="AJ49" s="11" t="s">
        <v>3</v>
      </c>
      <c r="AK49" s="11">
        <v>0.2</v>
      </c>
      <c r="AL49" s="11" t="s">
        <v>0</v>
      </c>
      <c r="AM49" s="11" t="s">
        <v>3</v>
      </c>
      <c r="AN49" s="11">
        <v>0.2</v>
      </c>
      <c r="AO49" s="11" t="s">
        <v>0</v>
      </c>
      <c r="AP49" s="11" t="s">
        <v>3</v>
      </c>
      <c r="AQ49" s="11">
        <v>0.5</v>
      </c>
      <c r="AR49" s="11"/>
      <c r="AS49" s="11" t="s">
        <v>3</v>
      </c>
      <c r="AT49" s="11">
        <v>0.5</v>
      </c>
      <c r="AU49" s="11"/>
      <c r="AV49" s="23"/>
      <c r="AW49" s="185"/>
      <c r="AX49" s="185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23"/>
      <c r="BR49" s="204" t="s">
        <v>557</v>
      </c>
      <c r="BS49" s="238">
        <v>204</v>
      </c>
      <c r="BT49" s="186">
        <f t="shared" si="18"/>
        <v>3.6</v>
      </c>
      <c r="BU49" s="186">
        <f t="shared" si="19"/>
        <v>2.7</v>
      </c>
      <c r="BV49" s="186">
        <v>1.8</v>
      </c>
      <c r="BW49" s="25"/>
      <c r="BX49" s="330" t="s">
        <v>1427</v>
      </c>
      <c r="BY49" s="369" t="s">
        <v>242</v>
      </c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87" t="s">
        <v>4</v>
      </c>
      <c r="CM49" s="11">
        <v>0.3</v>
      </c>
      <c r="CN49" s="11"/>
      <c r="CO49" s="11" t="s">
        <v>4</v>
      </c>
      <c r="CP49" s="11">
        <v>0.3</v>
      </c>
      <c r="CQ49" s="11"/>
      <c r="CR49" s="23"/>
      <c r="CS49" s="332" t="s">
        <v>997</v>
      </c>
      <c r="CT49" s="365" t="s">
        <v>304</v>
      </c>
      <c r="CU49" s="11" t="s">
        <v>4</v>
      </c>
      <c r="CV49" s="11">
        <v>0.3</v>
      </c>
      <c r="CW49" s="11" t="s">
        <v>2</v>
      </c>
      <c r="CX49" s="11" t="s">
        <v>4</v>
      </c>
      <c r="CY49" s="11"/>
      <c r="CZ49" s="11" t="s">
        <v>2</v>
      </c>
      <c r="DA49" s="11" t="s">
        <v>4</v>
      </c>
      <c r="DB49" s="11"/>
      <c r="DC49" s="11" t="s">
        <v>2</v>
      </c>
      <c r="DD49" s="11" t="s">
        <v>4</v>
      </c>
      <c r="DE49" s="11"/>
      <c r="DF49" s="11" t="s">
        <v>2</v>
      </c>
      <c r="DG49" s="11" t="s">
        <v>4</v>
      </c>
      <c r="DH49" s="11"/>
      <c r="DI49" s="11"/>
      <c r="DJ49" s="11" t="s">
        <v>4</v>
      </c>
      <c r="DK49" s="11"/>
      <c r="DL49" s="11"/>
      <c r="DM49" s="2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U49" s="70"/>
      <c r="EV49" s="225"/>
    </row>
    <row r="50" spans="1:152" ht="13.5" thickBot="1" x14ac:dyDescent="0.25">
      <c r="A50" s="321" t="s">
        <v>840</v>
      </c>
      <c r="B50" s="405" t="s">
        <v>466</v>
      </c>
      <c r="C50" s="11" t="s">
        <v>4</v>
      </c>
      <c r="D50" s="11">
        <v>0.3</v>
      </c>
      <c r="E50" s="11" t="s">
        <v>0</v>
      </c>
      <c r="F50" s="11" t="s">
        <v>21</v>
      </c>
      <c r="G50" s="11" t="s">
        <v>4</v>
      </c>
      <c r="H50" s="186">
        <v>0</v>
      </c>
      <c r="I50" s="11"/>
      <c r="J50" s="11" t="s">
        <v>21</v>
      </c>
      <c r="K50" s="11" t="s">
        <v>4</v>
      </c>
      <c r="L50" s="186">
        <v>0</v>
      </c>
      <c r="M50" s="187" t="s">
        <v>0</v>
      </c>
      <c r="N50" s="187" t="s">
        <v>21</v>
      </c>
      <c r="O50" s="11" t="s">
        <v>4</v>
      </c>
      <c r="P50" s="186">
        <v>0</v>
      </c>
      <c r="Q50" s="187" t="s">
        <v>0</v>
      </c>
      <c r="R50" s="187" t="s">
        <v>21</v>
      </c>
      <c r="S50" s="187" t="s">
        <v>4</v>
      </c>
      <c r="T50" s="11">
        <v>0.3</v>
      </c>
      <c r="U50" s="11"/>
      <c r="V50" s="187" t="s">
        <v>21</v>
      </c>
      <c r="W50" s="187" t="s">
        <v>4</v>
      </c>
      <c r="X50" s="11">
        <v>0.3</v>
      </c>
      <c r="Y50" s="11"/>
      <c r="Z50" s="187" t="s">
        <v>21</v>
      </c>
      <c r="AA50" s="21"/>
      <c r="AB50" s="321" t="s">
        <v>717</v>
      </c>
      <c r="AC50" s="312" t="s">
        <v>112</v>
      </c>
      <c r="AD50" s="11" t="s">
        <v>3</v>
      </c>
      <c r="AE50" s="11">
        <v>0.5</v>
      </c>
      <c r="AF50" s="11" t="s">
        <v>0</v>
      </c>
      <c r="AG50" s="11" t="s">
        <v>3</v>
      </c>
      <c r="AH50" s="11">
        <v>0.2</v>
      </c>
      <c r="AI50" s="11" t="s">
        <v>0</v>
      </c>
      <c r="AJ50" s="11" t="s">
        <v>3</v>
      </c>
      <c r="AK50" s="11">
        <v>0.2</v>
      </c>
      <c r="AL50" s="11" t="s">
        <v>0</v>
      </c>
      <c r="AM50" s="11" t="s">
        <v>3</v>
      </c>
      <c r="AN50" s="11">
        <v>0.2</v>
      </c>
      <c r="AO50" s="11" t="s">
        <v>0</v>
      </c>
      <c r="AP50" s="11" t="s">
        <v>3</v>
      </c>
      <c r="AQ50" s="11">
        <v>0.5</v>
      </c>
      <c r="AR50" s="11"/>
      <c r="AS50" s="11" t="s">
        <v>3</v>
      </c>
      <c r="AT50" s="11">
        <v>0.5</v>
      </c>
      <c r="AU50" s="11"/>
      <c r="AV50" s="23"/>
      <c r="AW50" s="339" t="s">
        <v>41</v>
      </c>
      <c r="AX50" s="340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23"/>
      <c r="BR50" s="327" t="s">
        <v>558</v>
      </c>
      <c r="BS50" s="350">
        <v>205</v>
      </c>
      <c r="BT50" s="186">
        <f t="shared" si="18"/>
        <v>4</v>
      </c>
      <c r="BU50" s="186">
        <f t="shared" si="19"/>
        <v>3</v>
      </c>
      <c r="BV50" s="186">
        <v>2</v>
      </c>
      <c r="BW50" s="25"/>
      <c r="BX50" s="334" t="s">
        <v>1428</v>
      </c>
      <c r="BY50" s="368" t="s">
        <v>244</v>
      </c>
      <c r="BZ50" s="11" t="s">
        <v>4</v>
      </c>
      <c r="CA50" s="11">
        <v>0.3</v>
      </c>
      <c r="CB50" s="187" t="str">
        <f t="shared" ref="CB50:CB54" si="20">LEFT($BY50,SEARCH("-",$BY50)-1)</f>
        <v>II</v>
      </c>
      <c r="CC50" s="11" t="s">
        <v>4</v>
      </c>
      <c r="CD50" s="11"/>
      <c r="CE50" s="187" t="str">
        <f t="shared" ref="CE50:CE54" si="21">LEFT($BY50,SEARCH("-",$BY50)-1)</f>
        <v>II</v>
      </c>
      <c r="CF50" s="11" t="s">
        <v>4</v>
      </c>
      <c r="CG50" s="11"/>
      <c r="CH50" s="187" t="str">
        <f t="shared" ref="CH50:CH54" si="22">LEFT($BY50,SEARCH("-",$BY50)-1)</f>
        <v>II</v>
      </c>
      <c r="CI50" s="11" t="s">
        <v>4</v>
      </c>
      <c r="CJ50" s="11"/>
      <c r="CK50" s="187" t="str">
        <f t="shared" ref="CK50:CK54" si="23">LEFT($BY50,SEARCH("-",$BY50)-1)</f>
        <v>II</v>
      </c>
      <c r="CL50" s="11" t="s">
        <v>4</v>
      </c>
      <c r="CM50" s="11">
        <v>0.3</v>
      </c>
      <c r="CN50" s="11"/>
      <c r="CO50" s="11" t="s">
        <v>4</v>
      </c>
      <c r="CP50" s="11">
        <v>0.3</v>
      </c>
      <c r="CQ50" s="11"/>
      <c r="CR50" s="23"/>
      <c r="CS50" s="327" t="s">
        <v>998</v>
      </c>
      <c r="CT50" s="350" t="s">
        <v>304</v>
      </c>
      <c r="CU50" s="11" t="s">
        <v>4</v>
      </c>
      <c r="CV50" s="11">
        <v>0.3</v>
      </c>
      <c r="CW50" s="11" t="s">
        <v>2</v>
      </c>
      <c r="CX50" s="11" t="s">
        <v>4</v>
      </c>
      <c r="CY50" s="11"/>
      <c r="CZ50" s="11" t="s">
        <v>2</v>
      </c>
      <c r="DA50" s="11" t="s">
        <v>4</v>
      </c>
      <c r="DB50" s="11"/>
      <c r="DC50" s="11" t="s">
        <v>2</v>
      </c>
      <c r="DD50" s="11" t="s">
        <v>4</v>
      </c>
      <c r="DE50" s="11"/>
      <c r="DF50" s="11" t="s">
        <v>2</v>
      </c>
      <c r="DG50" s="11" t="s">
        <v>4</v>
      </c>
      <c r="DH50" s="11"/>
      <c r="DI50" s="11"/>
      <c r="DJ50" s="11" t="s">
        <v>4</v>
      </c>
      <c r="DK50" s="11"/>
      <c r="DL50" s="11"/>
      <c r="DM50" s="2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</row>
    <row r="51" spans="1:152" ht="13.5" thickBot="1" x14ac:dyDescent="0.25">
      <c r="A51" s="322" t="s">
        <v>841</v>
      </c>
      <c r="B51" s="406" t="s">
        <v>467</v>
      </c>
      <c r="C51" s="187" t="s">
        <v>4</v>
      </c>
      <c r="D51" s="11">
        <v>0.3</v>
      </c>
      <c r="E51" s="11" t="s">
        <v>0</v>
      </c>
      <c r="F51" s="187" t="s">
        <v>22</v>
      </c>
      <c r="G51" s="187" t="s">
        <v>3</v>
      </c>
      <c r="H51" s="11">
        <v>0.2</v>
      </c>
      <c r="I51" s="11" t="s">
        <v>0</v>
      </c>
      <c r="J51" s="11" t="s">
        <v>21</v>
      </c>
      <c r="K51" s="187" t="s">
        <v>3</v>
      </c>
      <c r="L51" s="11">
        <v>0.2</v>
      </c>
      <c r="M51" s="11" t="s">
        <v>0</v>
      </c>
      <c r="N51" s="11" t="s">
        <v>21</v>
      </c>
      <c r="O51" s="187" t="s">
        <v>3</v>
      </c>
      <c r="P51" s="11">
        <v>0.2</v>
      </c>
      <c r="Q51" s="11" t="s">
        <v>0</v>
      </c>
      <c r="R51" s="11" t="s">
        <v>21</v>
      </c>
      <c r="S51" s="187" t="s">
        <v>3</v>
      </c>
      <c r="T51" s="11">
        <v>0.5</v>
      </c>
      <c r="U51" s="11"/>
      <c r="V51" s="11" t="s">
        <v>21</v>
      </c>
      <c r="W51" s="187" t="s">
        <v>3</v>
      </c>
      <c r="X51" s="11">
        <v>0.5</v>
      </c>
      <c r="Y51" s="11"/>
      <c r="Z51" s="11" t="s">
        <v>21</v>
      </c>
      <c r="AA51" s="21"/>
      <c r="AB51" s="322" t="s">
        <v>1240</v>
      </c>
      <c r="AC51" s="304" t="s">
        <v>115</v>
      </c>
      <c r="AD51" s="11" t="s">
        <v>3</v>
      </c>
      <c r="AE51" s="11">
        <v>0.5</v>
      </c>
      <c r="AF51" s="11" t="s">
        <v>0</v>
      </c>
      <c r="AG51" s="11" t="s">
        <v>3</v>
      </c>
      <c r="AH51" s="11">
        <v>0.2</v>
      </c>
      <c r="AI51" s="11" t="s">
        <v>0</v>
      </c>
      <c r="AJ51" s="11" t="s">
        <v>3</v>
      </c>
      <c r="AK51" s="11">
        <v>0.2</v>
      </c>
      <c r="AL51" s="11" t="s">
        <v>0</v>
      </c>
      <c r="AM51" s="11" t="s">
        <v>3</v>
      </c>
      <c r="AN51" s="11">
        <v>0.2</v>
      </c>
      <c r="AO51" s="11" t="s">
        <v>0</v>
      </c>
      <c r="AP51" s="11" t="s">
        <v>3</v>
      </c>
      <c r="AQ51" s="11">
        <v>0.5</v>
      </c>
      <c r="AR51" s="11"/>
      <c r="AS51" s="11" t="s">
        <v>3</v>
      </c>
      <c r="AT51" s="11">
        <v>0.5</v>
      </c>
      <c r="AU51" s="11"/>
      <c r="AV51" s="23"/>
      <c r="AW51" s="334" t="s">
        <v>630</v>
      </c>
      <c r="AX51" s="313" t="s">
        <v>168</v>
      </c>
      <c r="AY51" s="11" t="s">
        <v>3</v>
      </c>
      <c r="AZ51" s="11">
        <v>0.5</v>
      </c>
      <c r="BA51" s="11" t="s">
        <v>0</v>
      </c>
      <c r="BB51" s="11" t="s">
        <v>3</v>
      </c>
      <c r="BC51" s="11">
        <v>0.1</v>
      </c>
      <c r="BD51" s="11" t="s">
        <v>0</v>
      </c>
      <c r="BE51" s="11" t="s">
        <v>3</v>
      </c>
      <c r="BF51" s="11">
        <v>0.1</v>
      </c>
      <c r="BG51" s="11" t="s">
        <v>0</v>
      </c>
      <c r="BH51" s="11" t="s">
        <v>3</v>
      </c>
      <c r="BI51" s="11"/>
      <c r="BJ51" s="11" t="s">
        <v>0</v>
      </c>
      <c r="BK51" s="11" t="s">
        <v>3</v>
      </c>
      <c r="BL51" s="11"/>
      <c r="BM51" s="11"/>
      <c r="BN51" s="11" t="s">
        <v>3</v>
      </c>
      <c r="BO51" s="11"/>
      <c r="BP51" s="11"/>
      <c r="BQ51" s="23"/>
      <c r="BR51" s="201" t="s">
        <v>569</v>
      </c>
      <c r="BS51" s="216">
        <v>206</v>
      </c>
      <c r="BT51" s="186">
        <f t="shared" si="18"/>
        <v>4.4000000000000004</v>
      </c>
      <c r="BU51" s="186">
        <f t="shared" si="19"/>
        <v>3.3000000000000003</v>
      </c>
      <c r="BV51" s="186">
        <v>2.2000000000000002</v>
      </c>
      <c r="BW51" s="25"/>
      <c r="BX51" s="321" t="s">
        <v>1431</v>
      </c>
      <c r="BY51" s="362" t="s">
        <v>1363</v>
      </c>
      <c r="BZ51" s="11" t="s">
        <v>4</v>
      </c>
      <c r="CA51" s="11">
        <v>0.3</v>
      </c>
      <c r="CB51" s="187" t="str">
        <f t="shared" si="20"/>
        <v>II</v>
      </c>
      <c r="CC51" s="11" t="s">
        <v>4</v>
      </c>
      <c r="CD51" s="11"/>
      <c r="CE51" s="187" t="str">
        <f t="shared" si="21"/>
        <v>II</v>
      </c>
      <c r="CF51" s="11" t="s">
        <v>4</v>
      </c>
      <c r="CG51" s="11"/>
      <c r="CH51" s="187" t="str">
        <f t="shared" si="22"/>
        <v>II</v>
      </c>
      <c r="CI51" s="11" t="s">
        <v>4</v>
      </c>
      <c r="CJ51" s="11"/>
      <c r="CK51" s="187" t="str">
        <f t="shared" si="23"/>
        <v>II</v>
      </c>
      <c r="CL51" s="11" t="s">
        <v>4</v>
      </c>
      <c r="CM51" s="11">
        <v>0.3</v>
      </c>
      <c r="CN51" s="11"/>
      <c r="CO51" s="11" t="s">
        <v>4</v>
      </c>
      <c r="CP51" s="11">
        <v>0.3</v>
      </c>
      <c r="CQ51" s="11"/>
      <c r="CR51" s="23"/>
      <c r="CS51" s="329" t="s">
        <v>960</v>
      </c>
      <c r="CT51" s="364" t="s">
        <v>305</v>
      </c>
      <c r="CU51" s="11" t="s">
        <v>4</v>
      </c>
      <c r="CV51" s="11">
        <v>0.3</v>
      </c>
      <c r="CW51" s="11" t="s">
        <v>2</v>
      </c>
      <c r="CX51" s="11" t="s">
        <v>4</v>
      </c>
      <c r="CY51" s="11"/>
      <c r="CZ51" s="11" t="s">
        <v>2</v>
      </c>
      <c r="DA51" s="11" t="s">
        <v>4</v>
      </c>
      <c r="DB51" s="11"/>
      <c r="DC51" s="11" t="s">
        <v>2</v>
      </c>
      <c r="DD51" s="11" t="s">
        <v>4</v>
      </c>
      <c r="DE51" s="11"/>
      <c r="DF51" s="11" t="s">
        <v>2</v>
      </c>
      <c r="DG51" s="11" t="s">
        <v>4</v>
      </c>
      <c r="DH51" s="11"/>
      <c r="DI51" s="11"/>
      <c r="DJ51" s="11" t="s">
        <v>4</v>
      </c>
      <c r="DK51" s="11"/>
      <c r="DL51" s="11"/>
      <c r="DM51" s="2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</row>
    <row r="52" spans="1:152" ht="15.75" thickBot="1" x14ac:dyDescent="0.25">
      <c r="A52" s="204" t="s">
        <v>1364</v>
      </c>
      <c r="B52" s="414" t="s">
        <v>1365</v>
      </c>
      <c r="C52" s="11" t="s">
        <v>4</v>
      </c>
      <c r="D52" s="11">
        <v>0.3</v>
      </c>
      <c r="E52" s="187" t="s">
        <v>0</v>
      </c>
      <c r="F52" s="187" t="s">
        <v>21</v>
      </c>
      <c r="G52" s="11" t="s">
        <v>4</v>
      </c>
      <c r="H52" s="186">
        <v>0</v>
      </c>
      <c r="I52" s="11"/>
      <c r="J52" s="187" t="s">
        <v>21</v>
      </c>
      <c r="K52" s="187" t="s">
        <v>4</v>
      </c>
      <c r="L52" s="186">
        <v>0</v>
      </c>
      <c r="M52" s="187" t="s">
        <v>2</v>
      </c>
      <c r="N52" s="187" t="s">
        <v>22</v>
      </c>
      <c r="O52" s="187" t="s">
        <v>4</v>
      </c>
      <c r="P52" s="186">
        <v>0</v>
      </c>
      <c r="Q52" s="187" t="s">
        <v>2</v>
      </c>
      <c r="R52" s="187" t="s">
        <v>22</v>
      </c>
      <c r="S52" s="187" t="s">
        <v>4</v>
      </c>
      <c r="T52" s="11">
        <v>0.3</v>
      </c>
      <c r="U52" s="11"/>
      <c r="V52" s="187" t="s">
        <v>22</v>
      </c>
      <c r="W52" s="187" t="s">
        <v>4</v>
      </c>
      <c r="X52" s="11">
        <v>0.3</v>
      </c>
      <c r="Y52" s="11"/>
      <c r="Z52" s="187" t="s">
        <v>21</v>
      </c>
      <c r="AA52" s="21"/>
      <c r="AB52" s="346" t="s">
        <v>1241</v>
      </c>
      <c r="AC52" s="306" t="s">
        <v>116</v>
      </c>
      <c r="AD52" s="11" t="s">
        <v>3</v>
      </c>
      <c r="AE52" s="11">
        <v>0.5</v>
      </c>
      <c r="AF52" s="11" t="s">
        <v>0</v>
      </c>
      <c r="AG52" s="11" t="s">
        <v>3</v>
      </c>
      <c r="AH52" s="11">
        <v>0.2</v>
      </c>
      <c r="AI52" s="11" t="s">
        <v>0</v>
      </c>
      <c r="AJ52" s="11" t="s">
        <v>3</v>
      </c>
      <c r="AK52" s="11">
        <v>0.2</v>
      </c>
      <c r="AL52" s="11" t="s">
        <v>0</v>
      </c>
      <c r="AM52" s="11" t="s">
        <v>3</v>
      </c>
      <c r="AN52" s="11">
        <v>0.2</v>
      </c>
      <c r="AO52" s="11" t="s">
        <v>0</v>
      </c>
      <c r="AP52" s="11" t="s">
        <v>3</v>
      </c>
      <c r="AQ52" s="11">
        <v>0.5</v>
      </c>
      <c r="AR52" s="11"/>
      <c r="AS52" s="11" t="s">
        <v>3</v>
      </c>
      <c r="AT52" s="11">
        <v>0.5</v>
      </c>
      <c r="AU52" s="11"/>
      <c r="AV52" s="23"/>
      <c r="AW52" s="204" t="s">
        <v>1468</v>
      </c>
      <c r="AX52" s="284" t="s">
        <v>112</v>
      </c>
      <c r="AY52" s="11" t="s">
        <v>3</v>
      </c>
      <c r="AZ52" s="11">
        <v>0.5</v>
      </c>
      <c r="BA52" s="11" t="s">
        <v>0</v>
      </c>
      <c r="BB52" s="11" t="s">
        <v>3</v>
      </c>
      <c r="BC52" s="11">
        <v>0.1</v>
      </c>
      <c r="BD52" s="11" t="s">
        <v>0</v>
      </c>
      <c r="BE52" s="11" t="s">
        <v>3</v>
      </c>
      <c r="BF52" s="11">
        <v>0.1</v>
      </c>
      <c r="BG52" s="11" t="s">
        <v>0</v>
      </c>
      <c r="BH52" s="11" t="s">
        <v>3</v>
      </c>
      <c r="BI52" s="11"/>
      <c r="BJ52" s="11" t="s">
        <v>0</v>
      </c>
      <c r="BK52" s="11" t="s">
        <v>3</v>
      </c>
      <c r="BL52" s="11"/>
      <c r="BM52" s="11"/>
      <c r="BN52" s="11" t="s">
        <v>3</v>
      </c>
      <c r="BO52" s="11"/>
      <c r="BP52" s="11"/>
      <c r="BQ52" s="23"/>
      <c r="BR52" s="416" t="s">
        <v>559</v>
      </c>
      <c r="BS52" s="466">
        <v>207</v>
      </c>
      <c r="BT52" s="186">
        <f t="shared" si="18"/>
        <v>4</v>
      </c>
      <c r="BU52" s="186">
        <f t="shared" si="19"/>
        <v>3</v>
      </c>
      <c r="BV52" s="186">
        <v>2</v>
      </c>
      <c r="BW52" s="25"/>
      <c r="BX52" s="332" t="s">
        <v>1432</v>
      </c>
      <c r="BY52" s="365" t="s">
        <v>387</v>
      </c>
      <c r="BZ52" s="11" t="s">
        <v>4</v>
      </c>
      <c r="CA52" s="11">
        <v>0.3</v>
      </c>
      <c r="CB52" s="187" t="str">
        <f t="shared" si="20"/>
        <v>II</v>
      </c>
      <c r="CC52" s="11" t="s">
        <v>4</v>
      </c>
      <c r="CD52" s="11"/>
      <c r="CE52" s="187" t="str">
        <f t="shared" si="21"/>
        <v>II</v>
      </c>
      <c r="CF52" s="11" t="s">
        <v>4</v>
      </c>
      <c r="CG52" s="11"/>
      <c r="CH52" s="187" t="str">
        <f t="shared" si="22"/>
        <v>II</v>
      </c>
      <c r="CI52" s="11" t="s">
        <v>4</v>
      </c>
      <c r="CJ52" s="11"/>
      <c r="CK52" s="187" t="str">
        <f t="shared" si="23"/>
        <v>II</v>
      </c>
      <c r="CL52" s="11" t="s">
        <v>4</v>
      </c>
      <c r="CM52" s="11">
        <v>0.3</v>
      </c>
      <c r="CN52" s="11"/>
      <c r="CO52" s="11" t="s">
        <v>4</v>
      </c>
      <c r="CP52" s="11">
        <v>0.3</v>
      </c>
      <c r="CQ52" s="11"/>
      <c r="CR52" s="23"/>
      <c r="CS52" s="204" t="s">
        <v>961</v>
      </c>
      <c r="CT52" s="238" t="s">
        <v>305</v>
      </c>
      <c r="CU52" s="11" t="s">
        <v>4</v>
      </c>
      <c r="CV52" s="11">
        <v>0.3</v>
      </c>
      <c r="CW52" s="11" t="s">
        <v>2</v>
      </c>
      <c r="CX52" s="11" t="s">
        <v>4</v>
      </c>
      <c r="CY52" s="11"/>
      <c r="CZ52" s="11" t="s">
        <v>2</v>
      </c>
      <c r="DA52" s="11" t="s">
        <v>4</v>
      </c>
      <c r="DB52" s="11"/>
      <c r="DC52" s="11" t="s">
        <v>2</v>
      </c>
      <c r="DD52" s="11" t="s">
        <v>4</v>
      </c>
      <c r="DE52" s="11"/>
      <c r="DF52" s="11" t="s">
        <v>2</v>
      </c>
      <c r="DG52" s="11" t="s">
        <v>4</v>
      </c>
      <c r="DH52" s="11"/>
      <c r="DI52" s="11"/>
      <c r="DJ52" s="11" t="s">
        <v>4</v>
      </c>
      <c r="DK52" s="11"/>
      <c r="DL52" s="11"/>
      <c r="DM52" s="2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U52" s="70" t="s">
        <v>371</v>
      </c>
      <c r="EV52" s="225">
        <v>0</v>
      </c>
    </row>
    <row r="53" spans="1:152" ht="15.75" thickBot="1" x14ac:dyDescent="0.25">
      <c r="A53" s="443" t="s">
        <v>1366</v>
      </c>
      <c r="B53" s="444" t="s">
        <v>244</v>
      </c>
      <c r="C53" s="11" t="s">
        <v>4</v>
      </c>
      <c r="D53" s="11">
        <v>0.3</v>
      </c>
      <c r="E53" s="11" t="s">
        <v>1</v>
      </c>
      <c r="F53" s="187" t="s">
        <v>22</v>
      </c>
      <c r="G53" s="11" t="s">
        <v>4</v>
      </c>
      <c r="H53" s="186">
        <v>0</v>
      </c>
      <c r="I53" s="11"/>
      <c r="J53" s="187" t="s">
        <v>22</v>
      </c>
      <c r="K53" s="187" t="s">
        <v>4</v>
      </c>
      <c r="L53" s="186">
        <v>0</v>
      </c>
      <c r="M53" s="187" t="s">
        <v>1</v>
      </c>
      <c r="N53" s="187" t="s">
        <v>22</v>
      </c>
      <c r="O53" s="187" t="s">
        <v>4</v>
      </c>
      <c r="P53" s="186">
        <v>0</v>
      </c>
      <c r="Q53" s="187" t="s">
        <v>1</v>
      </c>
      <c r="R53" s="187" t="s">
        <v>22</v>
      </c>
      <c r="S53" s="187" t="s">
        <v>4</v>
      </c>
      <c r="T53" s="11">
        <v>0.3</v>
      </c>
      <c r="U53" s="11"/>
      <c r="V53" s="187" t="s">
        <v>22</v>
      </c>
      <c r="W53" s="187" t="s">
        <v>4</v>
      </c>
      <c r="X53" s="11">
        <v>0.3</v>
      </c>
      <c r="Y53" s="11"/>
      <c r="Z53" s="187" t="s">
        <v>22</v>
      </c>
      <c r="AA53" s="21"/>
      <c r="AB53" s="355" t="s">
        <v>718</v>
      </c>
      <c r="AC53" s="283" t="s">
        <v>124</v>
      </c>
      <c r="AD53" s="11" t="s">
        <v>3</v>
      </c>
      <c r="AE53" s="11">
        <v>0.5</v>
      </c>
      <c r="AF53" s="11" t="s">
        <v>1</v>
      </c>
      <c r="AG53" s="11" t="s">
        <v>3</v>
      </c>
      <c r="AH53" s="11">
        <v>0.2</v>
      </c>
      <c r="AI53" s="11" t="s">
        <v>1</v>
      </c>
      <c r="AJ53" s="11" t="s">
        <v>3</v>
      </c>
      <c r="AK53" s="11">
        <v>0.2</v>
      </c>
      <c r="AL53" s="11" t="s">
        <v>1</v>
      </c>
      <c r="AM53" s="11" t="s">
        <v>3</v>
      </c>
      <c r="AN53" s="11">
        <v>0.2</v>
      </c>
      <c r="AO53" s="11" t="s">
        <v>1</v>
      </c>
      <c r="AP53" s="11" t="s">
        <v>3</v>
      </c>
      <c r="AQ53" s="11">
        <v>0.5</v>
      </c>
      <c r="AR53" s="11"/>
      <c r="AS53" s="11" t="s">
        <v>3</v>
      </c>
      <c r="AT53" s="11">
        <v>0.5</v>
      </c>
      <c r="AU53" s="11"/>
      <c r="AV53" s="23"/>
      <c r="AW53" s="204" t="s">
        <v>631</v>
      </c>
      <c r="AX53" s="284" t="s">
        <v>112</v>
      </c>
      <c r="AY53" s="11" t="s">
        <v>3</v>
      </c>
      <c r="AZ53" s="11">
        <v>0.5</v>
      </c>
      <c r="BA53" s="11" t="s">
        <v>0</v>
      </c>
      <c r="BB53" s="11" t="s">
        <v>3</v>
      </c>
      <c r="BC53" s="11">
        <v>0.1</v>
      </c>
      <c r="BD53" s="11" t="s">
        <v>0</v>
      </c>
      <c r="BE53" s="11" t="s">
        <v>3</v>
      </c>
      <c r="BF53" s="11">
        <v>0.1</v>
      </c>
      <c r="BG53" s="11" t="s">
        <v>0</v>
      </c>
      <c r="BH53" s="11" t="s">
        <v>3</v>
      </c>
      <c r="BI53" s="11"/>
      <c r="BJ53" s="11" t="s">
        <v>0</v>
      </c>
      <c r="BK53" s="11" t="s">
        <v>3</v>
      </c>
      <c r="BL53" s="11"/>
      <c r="BM53" s="11"/>
      <c r="BN53" s="11" t="s">
        <v>3</v>
      </c>
      <c r="BO53" s="11"/>
      <c r="BP53" s="11"/>
      <c r="BQ53" s="23"/>
      <c r="BR53" s="395" t="s">
        <v>560</v>
      </c>
      <c r="BS53" s="353">
        <v>213</v>
      </c>
      <c r="BT53" s="186">
        <f>BV53*2</f>
        <v>4.8</v>
      </c>
      <c r="BU53" s="186">
        <f t="shared" si="19"/>
        <v>3.5999999999999996</v>
      </c>
      <c r="BV53" s="186">
        <v>2.4</v>
      </c>
      <c r="BW53" s="25"/>
      <c r="BX53" s="327" t="s">
        <v>1433</v>
      </c>
      <c r="BY53" s="350" t="s">
        <v>387</v>
      </c>
      <c r="BZ53" s="11" t="s">
        <v>4</v>
      </c>
      <c r="CA53" s="11">
        <v>0.3</v>
      </c>
      <c r="CB53" s="187" t="str">
        <f t="shared" si="20"/>
        <v>II</v>
      </c>
      <c r="CC53" s="11" t="s">
        <v>4</v>
      </c>
      <c r="CD53" s="11"/>
      <c r="CE53" s="187" t="str">
        <f t="shared" si="21"/>
        <v>II</v>
      </c>
      <c r="CF53" s="11" t="s">
        <v>4</v>
      </c>
      <c r="CG53" s="11"/>
      <c r="CH53" s="187" t="str">
        <f t="shared" si="22"/>
        <v>II</v>
      </c>
      <c r="CI53" s="11" t="s">
        <v>4</v>
      </c>
      <c r="CJ53" s="11"/>
      <c r="CK53" s="187" t="str">
        <f t="shared" si="23"/>
        <v>II</v>
      </c>
      <c r="CL53" s="11" t="s">
        <v>4</v>
      </c>
      <c r="CM53" s="11">
        <v>0.3</v>
      </c>
      <c r="CN53" s="11"/>
      <c r="CO53" s="11" t="s">
        <v>4</v>
      </c>
      <c r="CP53" s="11">
        <v>0.3</v>
      </c>
      <c r="CQ53" s="11"/>
      <c r="CR53" s="23"/>
      <c r="CS53" s="332" t="s">
        <v>1442</v>
      </c>
      <c r="CT53" s="365" t="s">
        <v>991</v>
      </c>
      <c r="CU53" s="11" t="s">
        <v>4</v>
      </c>
      <c r="CV53" s="11">
        <v>0.3</v>
      </c>
      <c r="CW53" s="11" t="s">
        <v>2</v>
      </c>
      <c r="CX53" s="11" t="s">
        <v>4</v>
      </c>
      <c r="CY53" s="11"/>
      <c r="CZ53" s="11" t="s">
        <v>2</v>
      </c>
      <c r="DA53" s="11" t="s">
        <v>4</v>
      </c>
      <c r="DB53" s="11"/>
      <c r="DC53" s="11" t="s">
        <v>2</v>
      </c>
      <c r="DD53" s="11" t="s">
        <v>4</v>
      </c>
      <c r="DE53" s="11"/>
      <c r="DF53" s="11" t="s">
        <v>2</v>
      </c>
      <c r="DG53" s="11" t="s">
        <v>4</v>
      </c>
      <c r="DH53" s="11"/>
      <c r="DI53" s="11"/>
      <c r="DJ53" s="11" t="s">
        <v>4</v>
      </c>
      <c r="DK53" s="11"/>
      <c r="DL53" s="11"/>
      <c r="DM53" s="2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U53" s="70"/>
      <c r="EV53" s="225"/>
    </row>
    <row r="54" spans="1:152" ht="15.75" thickBot="1" x14ac:dyDescent="0.25">
      <c r="A54" s="445" t="s">
        <v>1367</v>
      </c>
      <c r="B54" s="446" t="s">
        <v>244</v>
      </c>
      <c r="C54" s="11" t="s">
        <v>4</v>
      </c>
      <c r="D54" s="11">
        <v>0.3</v>
      </c>
      <c r="E54" s="11" t="s">
        <v>1</v>
      </c>
      <c r="F54" s="187" t="s">
        <v>22</v>
      </c>
      <c r="G54" s="11" t="s">
        <v>4</v>
      </c>
      <c r="H54" s="186">
        <v>0</v>
      </c>
      <c r="I54" s="11"/>
      <c r="J54" s="187" t="s">
        <v>22</v>
      </c>
      <c r="K54" s="187" t="s">
        <v>4</v>
      </c>
      <c r="L54" s="186">
        <v>0</v>
      </c>
      <c r="M54" s="187" t="s">
        <v>1</v>
      </c>
      <c r="N54" s="187" t="s">
        <v>22</v>
      </c>
      <c r="O54" s="187" t="s">
        <v>4</v>
      </c>
      <c r="P54" s="186">
        <v>0</v>
      </c>
      <c r="Q54" s="187" t="s">
        <v>1</v>
      </c>
      <c r="R54" s="187" t="s">
        <v>22</v>
      </c>
      <c r="S54" s="187" t="s">
        <v>4</v>
      </c>
      <c r="T54" s="11">
        <v>0.3</v>
      </c>
      <c r="U54" s="11"/>
      <c r="V54" s="187" t="s">
        <v>22</v>
      </c>
      <c r="W54" s="187" t="s">
        <v>4</v>
      </c>
      <c r="X54" s="11">
        <v>0.3</v>
      </c>
      <c r="Y54" s="11"/>
      <c r="Z54" s="187" t="s">
        <v>22</v>
      </c>
      <c r="AA54" s="21"/>
      <c r="AB54" s="342" t="s">
        <v>719</v>
      </c>
      <c r="AC54" s="296" t="s">
        <v>124</v>
      </c>
      <c r="AD54" s="11" t="s">
        <v>3</v>
      </c>
      <c r="AE54" s="11">
        <v>0.5</v>
      </c>
      <c r="AF54" s="11" t="s">
        <v>1</v>
      </c>
      <c r="AG54" s="11" t="s">
        <v>3</v>
      </c>
      <c r="AH54" s="11">
        <v>0.2</v>
      </c>
      <c r="AI54" s="11" t="s">
        <v>1</v>
      </c>
      <c r="AJ54" s="11" t="s">
        <v>3</v>
      </c>
      <c r="AK54" s="11">
        <v>0.2</v>
      </c>
      <c r="AL54" s="11" t="s">
        <v>1</v>
      </c>
      <c r="AM54" s="11" t="s">
        <v>3</v>
      </c>
      <c r="AN54" s="11">
        <v>0.2</v>
      </c>
      <c r="AO54" s="11" t="s">
        <v>1</v>
      </c>
      <c r="AP54" s="11" t="s">
        <v>3</v>
      </c>
      <c r="AQ54" s="11">
        <v>0.5</v>
      </c>
      <c r="AR54" s="11"/>
      <c r="AS54" s="11" t="s">
        <v>3</v>
      </c>
      <c r="AT54" s="11">
        <v>0.5</v>
      </c>
      <c r="AU54" s="11"/>
      <c r="AV54" s="23"/>
      <c r="AW54" s="330" t="s">
        <v>632</v>
      </c>
      <c r="AX54" s="300" t="s">
        <v>112</v>
      </c>
      <c r="AY54" s="11" t="s">
        <v>3</v>
      </c>
      <c r="AZ54" s="11">
        <v>0.5</v>
      </c>
      <c r="BA54" s="11" t="s">
        <v>0</v>
      </c>
      <c r="BB54" s="11" t="s">
        <v>3</v>
      </c>
      <c r="BC54" s="11">
        <v>0.1</v>
      </c>
      <c r="BD54" s="11" t="s">
        <v>0</v>
      </c>
      <c r="BE54" s="11" t="s">
        <v>3</v>
      </c>
      <c r="BF54" s="11">
        <v>0.1</v>
      </c>
      <c r="BG54" s="11" t="s">
        <v>0</v>
      </c>
      <c r="BH54" s="11" t="s">
        <v>3</v>
      </c>
      <c r="BI54" s="11"/>
      <c r="BJ54" s="11" t="s">
        <v>0</v>
      </c>
      <c r="BK54" s="11" t="s">
        <v>3</v>
      </c>
      <c r="BL54" s="11"/>
      <c r="BM54" s="11"/>
      <c r="BN54" s="11" t="s">
        <v>3</v>
      </c>
      <c r="BO54" s="11"/>
      <c r="BP54" s="11"/>
      <c r="BQ54" s="23"/>
      <c r="BR54" s="327" t="s">
        <v>561</v>
      </c>
      <c r="BS54" s="350">
        <v>219</v>
      </c>
      <c r="BT54" s="186">
        <f>BV54*2</f>
        <v>6.4</v>
      </c>
      <c r="BU54" s="186">
        <f t="shared" si="19"/>
        <v>4.8000000000000007</v>
      </c>
      <c r="BV54" s="186">
        <v>3.2</v>
      </c>
      <c r="BW54" s="25"/>
      <c r="BX54" s="342" t="s">
        <v>1434</v>
      </c>
      <c r="BY54" s="361" t="s">
        <v>387</v>
      </c>
      <c r="BZ54" s="11" t="s">
        <v>4</v>
      </c>
      <c r="CA54" s="11">
        <v>0.3</v>
      </c>
      <c r="CB54" s="187" t="str">
        <f t="shared" si="20"/>
        <v>II</v>
      </c>
      <c r="CC54" s="11" t="s">
        <v>4</v>
      </c>
      <c r="CD54" s="11"/>
      <c r="CE54" s="187" t="str">
        <f t="shared" si="21"/>
        <v>II</v>
      </c>
      <c r="CF54" s="11" t="s">
        <v>4</v>
      </c>
      <c r="CG54" s="11"/>
      <c r="CH54" s="187" t="str">
        <f t="shared" si="22"/>
        <v>II</v>
      </c>
      <c r="CI54" s="11" t="s">
        <v>4</v>
      </c>
      <c r="CJ54" s="11"/>
      <c r="CK54" s="187" t="str">
        <f t="shared" si="23"/>
        <v>II</v>
      </c>
      <c r="CL54" s="11" t="s">
        <v>4</v>
      </c>
      <c r="CM54" s="11">
        <v>0.3</v>
      </c>
      <c r="CN54" s="11"/>
      <c r="CO54" s="11" t="s">
        <v>4</v>
      </c>
      <c r="CP54" s="11">
        <v>0.3</v>
      </c>
      <c r="CQ54" s="11"/>
      <c r="CR54" s="23"/>
      <c r="CS54" s="327" t="s">
        <v>1443</v>
      </c>
      <c r="CT54" s="350" t="s">
        <v>991</v>
      </c>
      <c r="CU54" s="11" t="s">
        <v>4</v>
      </c>
      <c r="CV54" s="11">
        <v>0.3</v>
      </c>
      <c r="CW54" s="11" t="s">
        <v>2</v>
      </c>
      <c r="CX54" s="11" t="s">
        <v>4</v>
      </c>
      <c r="CY54" s="11"/>
      <c r="CZ54" s="11" t="s">
        <v>2</v>
      </c>
      <c r="DA54" s="11" t="s">
        <v>4</v>
      </c>
      <c r="DB54" s="11"/>
      <c r="DC54" s="11" t="s">
        <v>2</v>
      </c>
      <c r="DD54" s="11" t="s">
        <v>4</v>
      </c>
      <c r="DE54" s="11"/>
      <c r="DF54" s="11" t="s">
        <v>2</v>
      </c>
      <c r="DG54" s="11" t="s">
        <v>4</v>
      </c>
      <c r="DH54" s="11"/>
      <c r="DI54" s="11"/>
      <c r="DJ54" s="11" t="s">
        <v>4</v>
      </c>
      <c r="DK54" s="11"/>
      <c r="DL54" s="11"/>
      <c r="DM54" s="2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U54" s="70"/>
      <c r="EV54" s="225"/>
    </row>
    <row r="55" spans="1:152" ht="15.75" thickBot="1" x14ac:dyDescent="0.25">
      <c r="A55" s="441" t="s">
        <v>842</v>
      </c>
      <c r="B55" s="442" t="s">
        <v>303</v>
      </c>
      <c r="C55" s="11" t="s">
        <v>4</v>
      </c>
      <c r="D55" s="11">
        <v>0.3</v>
      </c>
      <c r="E55" s="11" t="s">
        <v>1</v>
      </c>
      <c r="F55" s="187" t="s">
        <v>21</v>
      </c>
      <c r="G55" s="11" t="s">
        <v>4</v>
      </c>
      <c r="H55" s="186">
        <v>0</v>
      </c>
      <c r="I55" s="11"/>
      <c r="J55" s="187" t="s">
        <v>21</v>
      </c>
      <c r="K55" s="187" t="s">
        <v>4</v>
      </c>
      <c r="L55" s="186">
        <v>0</v>
      </c>
      <c r="M55" s="187" t="s">
        <v>1</v>
      </c>
      <c r="N55" s="187" t="s">
        <v>21</v>
      </c>
      <c r="O55" s="187" t="s">
        <v>4</v>
      </c>
      <c r="P55" s="186">
        <v>0</v>
      </c>
      <c r="Q55" s="187" t="s">
        <v>1</v>
      </c>
      <c r="R55" s="187" t="s">
        <v>21</v>
      </c>
      <c r="S55" s="187" t="s">
        <v>4</v>
      </c>
      <c r="T55" s="11">
        <v>0.3</v>
      </c>
      <c r="U55" s="11"/>
      <c r="V55" s="187" t="s">
        <v>21</v>
      </c>
      <c r="W55" s="187" t="s">
        <v>4</v>
      </c>
      <c r="X55" s="11">
        <v>0.3</v>
      </c>
      <c r="Y55" s="11"/>
      <c r="Z55" s="187" t="s">
        <v>21</v>
      </c>
      <c r="AA55" s="21"/>
      <c r="AB55" s="321" t="s">
        <v>1242</v>
      </c>
      <c r="AC55" s="312" t="s">
        <v>125</v>
      </c>
      <c r="AD55" s="11" t="s">
        <v>3</v>
      </c>
      <c r="AE55" s="11">
        <v>0.5</v>
      </c>
      <c r="AF55" s="11" t="s">
        <v>1</v>
      </c>
      <c r="AG55" s="11" t="s">
        <v>3</v>
      </c>
      <c r="AH55" s="11">
        <v>0.2</v>
      </c>
      <c r="AI55" s="11" t="s">
        <v>1</v>
      </c>
      <c r="AJ55" s="11" t="s">
        <v>3</v>
      </c>
      <c r="AK55" s="11">
        <v>0.2</v>
      </c>
      <c r="AL55" s="11" t="s">
        <v>1</v>
      </c>
      <c r="AM55" s="11" t="s">
        <v>3</v>
      </c>
      <c r="AN55" s="11">
        <v>0.2</v>
      </c>
      <c r="AO55" s="11" t="s">
        <v>1</v>
      </c>
      <c r="AP55" s="11" t="s">
        <v>3</v>
      </c>
      <c r="AQ55" s="11">
        <v>0.5</v>
      </c>
      <c r="AR55" s="11"/>
      <c r="AS55" s="11" t="s">
        <v>3</v>
      </c>
      <c r="AT55" s="11">
        <v>0.5</v>
      </c>
      <c r="AU55" s="11"/>
      <c r="AV55" s="23"/>
      <c r="AW55" s="322" t="s">
        <v>633</v>
      </c>
      <c r="AX55" s="304" t="s">
        <v>114</v>
      </c>
      <c r="AY55" s="11" t="s">
        <v>3</v>
      </c>
      <c r="AZ55" s="11">
        <v>0.5</v>
      </c>
      <c r="BA55" s="11" t="s">
        <v>0</v>
      </c>
      <c r="BB55" s="11" t="s">
        <v>3</v>
      </c>
      <c r="BC55" s="11">
        <v>0.1</v>
      </c>
      <c r="BD55" s="11" t="s">
        <v>0</v>
      </c>
      <c r="BE55" s="11" t="s">
        <v>3</v>
      </c>
      <c r="BF55" s="11">
        <v>0.1</v>
      </c>
      <c r="BG55" s="11" t="s">
        <v>0</v>
      </c>
      <c r="BH55" s="11" t="s">
        <v>3</v>
      </c>
      <c r="BI55" s="11"/>
      <c r="BJ55" s="11" t="s">
        <v>0</v>
      </c>
      <c r="BK55" s="11" t="s">
        <v>3</v>
      </c>
      <c r="BL55" s="11"/>
      <c r="BM55" s="11"/>
      <c r="BN55" s="11" t="s">
        <v>3</v>
      </c>
      <c r="BO55" s="11"/>
      <c r="BP55" s="11"/>
      <c r="BQ55" s="23"/>
      <c r="BR55" s="203" t="s">
        <v>1396</v>
      </c>
      <c r="BS55" s="215">
        <v>225</v>
      </c>
      <c r="BT55" s="186">
        <f t="shared" ref="BT55:BT59" si="24">BV55*2</f>
        <v>9.6</v>
      </c>
      <c r="BU55" s="186">
        <f t="shared" si="19"/>
        <v>7.1999999999999993</v>
      </c>
      <c r="BV55" s="186">
        <v>4.8</v>
      </c>
      <c r="BW55" s="25"/>
      <c r="BX55" s="321" t="s">
        <v>1435</v>
      </c>
      <c r="BY55" s="362" t="s">
        <v>1438</v>
      </c>
      <c r="BZ55" s="11" t="s">
        <v>4</v>
      </c>
      <c r="CA55" s="11">
        <v>0.3</v>
      </c>
      <c r="CB55" s="187" t="str">
        <f t="shared" ref="CB55:CB56" si="25">LEFT($BY55,SEARCH("-",$BY55)-1)</f>
        <v>II</v>
      </c>
      <c r="CC55" s="11" t="s">
        <v>4</v>
      </c>
      <c r="CD55" s="11"/>
      <c r="CE55" s="187" t="str">
        <f t="shared" ref="CE55:CE56" si="26">LEFT($BY55,SEARCH("-",$BY55)-1)</f>
        <v>II</v>
      </c>
      <c r="CF55" s="11" t="s">
        <v>4</v>
      </c>
      <c r="CG55" s="11"/>
      <c r="CH55" s="187" t="str">
        <f t="shared" ref="CH55:CH56" si="27">LEFT($BY55,SEARCH("-",$BY55)-1)</f>
        <v>II</v>
      </c>
      <c r="CI55" s="11" t="s">
        <v>4</v>
      </c>
      <c r="CJ55" s="11"/>
      <c r="CK55" s="187" t="str">
        <f t="shared" ref="CK55:CK56" si="28">LEFT($BY55,SEARCH("-",$BY55)-1)</f>
        <v>II</v>
      </c>
      <c r="CL55" s="11" t="s">
        <v>4</v>
      </c>
      <c r="CM55" s="11">
        <v>0.3</v>
      </c>
      <c r="CN55" s="11"/>
      <c r="CO55" s="11" t="s">
        <v>4</v>
      </c>
      <c r="CP55" s="11">
        <v>0.3</v>
      </c>
      <c r="CQ55" s="11"/>
      <c r="CR55" s="23"/>
      <c r="CS55" s="327" t="s">
        <v>1444</v>
      </c>
      <c r="CT55" s="350" t="s">
        <v>991</v>
      </c>
      <c r="CU55" s="11" t="s">
        <v>4</v>
      </c>
      <c r="CV55" s="11">
        <v>0.3</v>
      </c>
      <c r="CW55" s="11" t="s">
        <v>2</v>
      </c>
      <c r="CX55" s="11" t="s">
        <v>4</v>
      </c>
      <c r="CY55" s="11"/>
      <c r="CZ55" s="11" t="s">
        <v>2</v>
      </c>
      <c r="DA55" s="11" t="s">
        <v>4</v>
      </c>
      <c r="DB55" s="11"/>
      <c r="DC55" s="11" t="s">
        <v>2</v>
      </c>
      <c r="DD55" s="11" t="s">
        <v>4</v>
      </c>
      <c r="DE55" s="11"/>
      <c r="DF55" s="11" t="s">
        <v>2</v>
      </c>
      <c r="DG55" s="11" t="s">
        <v>4</v>
      </c>
      <c r="DH55" s="11"/>
      <c r="DI55" s="11"/>
      <c r="DJ55" s="11" t="s">
        <v>4</v>
      </c>
      <c r="DK55" s="11"/>
      <c r="DL55" s="11"/>
      <c r="DM55" s="2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U55" s="70" t="s">
        <v>372</v>
      </c>
      <c r="EV55" s="225">
        <v>0</v>
      </c>
    </row>
    <row r="56" spans="1:152" ht="15.75" thickBot="1" x14ac:dyDescent="0.25">
      <c r="A56" s="447" t="s">
        <v>843</v>
      </c>
      <c r="B56" s="448" t="s">
        <v>256</v>
      </c>
      <c r="C56" s="11" t="s">
        <v>4</v>
      </c>
      <c r="D56" s="11">
        <v>0.3</v>
      </c>
      <c r="E56" s="11" t="s">
        <v>2</v>
      </c>
      <c r="F56" s="11" t="s">
        <v>22</v>
      </c>
      <c r="G56" s="11" t="s">
        <v>4</v>
      </c>
      <c r="H56" s="186">
        <v>0</v>
      </c>
      <c r="I56" s="11"/>
      <c r="J56" s="187" t="s">
        <v>21</v>
      </c>
      <c r="K56" s="187" t="s">
        <v>4</v>
      </c>
      <c r="L56" s="186">
        <v>0</v>
      </c>
      <c r="M56" s="187" t="s">
        <v>2</v>
      </c>
      <c r="N56" s="187" t="s">
        <v>22</v>
      </c>
      <c r="O56" s="187" t="s">
        <v>4</v>
      </c>
      <c r="P56" s="186">
        <v>0</v>
      </c>
      <c r="Q56" s="187" t="s">
        <v>2</v>
      </c>
      <c r="R56" s="187" t="s">
        <v>22</v>
      </c>
      <c r="S56" s="187" t="s">
        <v>4</v>
      </c>
      <c r="T56" s="11">
        <v>0.3</v>
      </c>
      <c r="U56" s="11"/>
      <c r="V56" s="187" t="s">
        <v>22</v>
      </c>
      <c r="W56" s="187" t="s">
        <v>4</v>
      </c>
      <c r="X56" s="11">
        <v>0.3</v>
      </c>
      <c r="Y56" s="11"/>
      <c r="Z56" s="187" t="s">
        <v>22</v>
      </c>
      <c r="AA56" s="21"/>
      <c r="AB56" s="322" t="s">
        <v>1243</v>
      </c>
      <c r="AC56" s="304" t="s">
        <v>126</v>
      </c>
      <c r="AD56" s="11" t="s">
        <v>3</v>
      </c>
      <c r="AE56" s="11">
        <v>0.5</v>
      </c>
      <c r="AF56" s="11" t="s">
        <v>1</v>
      </c>
      <c r="AG56" s="11" t="s">
        <v>3</v>
      </c>
      <c r="AH56" s="11">
        <v>0.2</v>
      </c>
      <c r="AI56" s="11" t="s">
        <v>1</v>
      </c>
      <c r="AJ56" s="11" t="s">
        <v>3</v>
      </c>
      <c r="AK56" s="11">
        <v>0.2</v>
      </c>
      <c r="AL56" s="11" t="s">
        <v>1</v>
      </c>
      <c r="AM56" s="11" t="s">
        <v>3</v>
      </c>
      <c r="AN56" s="11">
        <v>0.2</v>
      </c>
      <c r="AO56" s="11" t="s">
        <v>1</v>
      </c>
      <c r="AP56" s="11" t="s">
        <v>3</v>
      </c>
      <c r="AQ56" s="11">
        <v>0.5</v>
      </c>
      <c r="AR56" s="11"/>
      <c r="AS56" s="11" t="s">
        <v>3</v>
      </c>
      <c r="AT56" s="11">
        <v>0.5</v>
      </c>
      <c r="AU56" s="11"/>
      <c r="AV56" s="23"/>
      <c r="AW56" s="329" t="s">
        <v>634</v>
      </c>
      <c r="AX56" s="298" t="s">
        <v>115</v>
      </c>
      <c r="AY56" s="11" t="s">
        <v>3</v>
      </c>
      <c r="AZ56" s="11">
        <v>0.5</v>
      </c>
      <c r="BA56" s="11" t="s">
        <v>0</v>
      </c>
      <c r="BB56" s="11" t="s">
        <v>3</v>
      </c>
      <c r="BC56" s="11">
        <v>0.1</v>
      </c>
      <c r="BD56" s="11" t="s">
        <v>0</v>
      </c>
      <c r="BE56" s="11" t="s">
        <v>3</v>
      </c>
      <c r="BF56" s="11">
        <v>0.1</v>
      </c>
      <c r="BG56" s="11" t="s">
        <v>0</v>
      </c>
      <c r="BH56" s="11" t="s">
        <v>3</v>
      </c>
      <c r="BI56" s="11"/>
      <c r="BJ56" s="11" t="s">
        <v>0</v>
      </c>
      <c r="BK56" s="11" t="s">
        <v>3</v>
      </c>
      <c r="BL56" s="11"/>
      <c r="BM56" s="11"/>
      <c r="BN56" s="11" t="s">
        <v>3</v>
      </c>
      <c r="BO56" s="11"/>
      <c r="BP56" s="11"/>
      <c r="BQ56" s="23"/>
      <c r="BR56" s="327" t="s">
        <v>570</v>
      </c>
      <c r="BS56" s="350">
        <v>226</v>
      </c>
      <c r="BT56" s="186">
        <f t="shared" si="24"/>
        <v>10.4</v>
      </c>
      <c r="BU56" s="186">
        <f t="shared" si="19"/>
        <v>7.8000000000000007</v>
      </c>
      <c r="BV56" s="186">
        <v>5.2</v>
      </c>
      <c r="BW56" s="25"/>
      <c r="BX56" s="342" t="s">
        <v>1436</v>
      </c>
      <c r="BY56" s="361" t="s">
        <v>1439</v>
      </c>
      <c r="BZ56" s="11" t="s">
        <v>4</v>
      </c>
      <c r="CA56" s="11">
        <v>0.3</v>
      </c>
      <c r="CB56" s="187" t="str">
        <f t="shared" si="25"/>
        <v>II</v>
      </c>
      <c r="CC56" s="11" t="s">
        <v>4</v>
      </c>
      <c r="CD56" s="11"/>
      <c r="CE56" s="187" t="str">
        <f t="shared" si="26"/>
        <v>II</v>
      </c>
      <c r="CF56" s="11" t="s">
        <v>4</v>
      </c>
      <c r="CG56" s="11"/>
      <c r="CH56" s="187" t="str">
        <f t="shared" si="27"/>
        <v>II</v>
      </c>
      <c r="CI56" s="11" t="s">
        <v>4</v>
      </c>
      <c r="CJ56" s="11"/>
      <c r="CK56" s="187" t="str">
        <f t="shared" si="28"/>
        <v>II</v>
      </c>
      <c r="CL56" s="187" t="s">
        <v>4</v>
      </c>
      <c r="CM56" s="11">
        <v>0.3</v>
      </c>
      <c r="CN56" s="11"/>
      <c r="CO56" s="11" t="s">
        <v>4</v>
      </c>
      <c r="CP56" s="11">
        <v>0.3</v>
      </c>
      <c r="CQ56" s="11"/>
      <c r="CR56" s="23"/>
      <c r="CS56" s="327" t="s">
        <v>1445</v>
      </c>
      <c r="CT56" s="350" t="s">
        <v>991</v>
      </c>
      <c r="CU56" s="11" t="s">
        <v>4</v>
      </c>
      <c r="CV56" s="11">
        <v>0.3</v>
      </c>
      <c r="CW56" s="11" t="s">
        <v>2</v>
      </c>
      <c r="CX56" s="11" t="s">
        <v>4</v>
      </c>
      <c r="CY56" s="11"/>
      <c r="CZ56" s="11" t="s">
        <v>2</v>
      </c>
      <c r="DA56" s="11" t="s">
        <v>4</v>
      </c>
      <c r="DB56" s="11"/>
      <c r="DC56" s="11" t="s">
        <v>2</v>
      </c>
      <c r="DD56" s="11" t="s">
        <v>4</v>
      </c>
      <c r="DE56" s="11"/>
      <c r="DF56" s="11" t="s">
        <v>2</v>
      </c>
      <c r="DG56" s="11" t="s">
        <v>4</v>
      </c>
      <c r="DH56" s="11"/>
      <c r="DI56" s="11"/>
      <c r="DJ56" s="11" t="s">
        <v>4</v>
      </c>
      <c r="DK56" s="11"/>
      <c r="DL56" s="11"/>
      <c r="DM56" s="2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U56" s="70" t="s">
        <v>373</v>
      </c>
      <c r="EV56" s="225">
        <v>0</v>
      </c>
    </row>
    <row r="57" spans="1:152" ht="15.75" thickBot="1" x14ac:dyDescent="0.25">
      <c r="A57" s="185"/>
      <c r="B57" s="197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21"/>
      <c r="AB57" s="329" t="s">
        <v>720</v>
      </c>
      <c r="AC57" s="298" t="s">
        <v>128</v>
      </c>
      <c r="AD57" s="11" t="s">
        <v>3</v>
      </c>
      <c r="AE57" s="11">
        <v>0.5</v>
      </c>
      <c r="AF57" s="11" t="s">
        <v>1</v>
      </c>
      <c r="AG57" s="11" t="s">
        <v>3</v>
      </c>
      <c r="AH57" s="11">
        <v>0.2</v>
      </c>
      <c r="AI57" s="11" t="s">
        <v>1</v>
      </c>
      <c r="AJ57" s="11" t="s">
        <v>3</v>
      </c>
      <c r="AK57" s="11">
        <v>0.2</v>
      </c>
      <c r="AL57" s="11" t="s">
        <v>1</v>
      </c>
      <c r="AM57" s="11" t="s">
        <v>3</v>
      </c>
      <c r="AN57" s="11">
        <v>0.2</v>
      </c>
      <c r="AO57" s="11" t="s">
        <v>1</v>
      </c>
      <c r="AP57" s="11" t="s">
        <v>3</v>
      </c>
      <c r="AQ57" s="11">
        <v>0.5</v>
      </c>
      <c r="AR57" s="11"/>
      <c r="AS57" s="11" t="s">
        <v>3</v>
      </c>
      <c r="AT57" s="11">
        <v>0.5</v>
      </c>
      <c r="AU57" s="11"/>
      <c r="AV57" s="23"/>
      <c r="AW57" s="330" t="s">
        <v>635</v>
      </c>
      <c r="AX57" s="300" t="s">
        <v>115</v>
      </c>
      <c r="AY57" s="11" t="s">
        <v>3</v>
      </c>
      <c r="AZ57" s="11">
        <v>0.5</v>
      </c>
      <c r="BA57" s="11" t="s">
        <v>0</v>
      </c>
      <c r="BB57" s="11" t="s">
        <v>3</v>
      </c>
      <c r="BC57" s="11">
        <v>0.1</v>
      </c>
      <c r="BD57" s="11" t="s">
        <v>0</v>
      </c>
      <c r="BE57" s="11" t="s">
        <v>3</v>
      </c>
      <c r="BF57" s="11">
        <v>0.1</v>
      </c>
      <c r="BG57" s="11" t="s">
        <v>0</v>
      </c>
      <c r="BH57" s="11" t="s">
        <v>3</v>
      </c>
      <c r="BI57" s="11"/>
      <c r="BJ57" s="11" t="s">
        <v>0</v>
      </c>
      <c r="BK57" s="11" t="s">
        <v>3</v>
      </c>
      <c r="BL57" s="11"/>
      <c r="BM57" s="11"/>
      <c r="BN57" s="11" t="s">
        <v>3</v>
      </c>
      <c r="BO57" s="11"/>
      <c r="BP57" s="11"/>
      <c r="BQ57" s="23"/>
      <c r="BR57" s="201" t="s">
        <v>571</v>
      </c>
      <c r="BS57" s="216">
        <v>228</v>
      </c>
      <c r="BT57" s="186">
        <f t="shared" si="24"/>
        <v>10.4</v>
      </c>
      <c r="BU57" s="186">
        <f t="shared" si="19"/>
        <v>7.8000000000000007</v>
      </c>
      <c r="BV57" s="186">
        <v>5.2</v>
      </c>
      <c r="BW57" s="25"/>
      <c r="BX57" s="201" t="s">
        <v>1437</v>
      </c>
      <c r="BY57" s="216" t="s">
        <v>1440</v>
      </c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87" t="s">
        <v>4</v>
      </c>
      <c r="CM57" s="11">
        <v>0.3</v>
      </c>
      <c r="CN57" s="11"/>
      <c r="CO57" s="11" t="s">
        <v>4</v>
      </c>
      <c r="CP57" s="11">
        <v>0.3</v>
      </c>
      <c r="CQ57" s="11"/>
      <c r="CR57" s="23"/>
      <c r="CS57" s="327" t="s">
        <v>1446</v>
      </c>
      <c r="CT57" s="350" t="s">
        <v>992</v>
      </c>
      <c r="CU57" s="11" t="s">
        <v>4</v>
      </c>
      <c r="CV57" s="11">
        <v>0.3</v>
      </c>
      <c r="CW57" s="11" t="s">
        <v>2</v>
      </c>
      <c r="CX57" s="11" t="s">
        <v>4</v>
      </c>
      <c r="CY57" s="11"/>
      <c r="CZ57" s="11" t="s">
        <v>2</v>
      </c>
      <c r="DA57" s="11" t="s">
        <v>4</v>
      </c>
      <c r="DB57" s="11"/>
      <c r="DC57" s="11" t="s">
        <v>2</v>
      </c>
      <c r="DD57" s="11" t="s">
        <v>4</v>
      </c>
      <c r="DE57" s="11"/>
      <c r="DF57" s="11" t="s">
        <v>2</v>
      </c>
      <c r="DG57" s="11" t="s">
        <v>4</v>
      </c>
      <c r="DH57" s="11"/>
      <c r="DI57" s="11"/>
      <c r="DJ57" s="11" t="s">
        <v>4</v>
      </c>
      <c r="DK57" s="11"/>
      <c r="DL57" s="11"/>
      <c r="DM57" s="2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U57" s="70" t="s">
        <v>374</v>
      </c>
      <c r="EV57" s="225">
        <v>0</v>
      </c>
    </row>
    <row r="58" spans="1:152" ht="15.75" thickBot="1" x14ac:dyDescent="0.25">
      <c r="A58" s="280" t="s">
        <v>41</v>
      </c>
      <c r="B58" s="28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21"/>
      <c r="AB58" s="330" t="s">
        <v>721</v>
      </c>
      <c r="AC58" s="300" t="s">
        <v>128</v>
      </c>
      <c r="AD58" s="11" t="s">
        <v>3</v>
      </c>
      <c r="AE58" s="11">
        <v>0.5</v>
      </c>
      <c r="AF58" s="11" t="s">
        <v>1</v>
      </c>
      <c r="AG58" s="11" t="s">
        <v>3</v>
      </c>
      <c r="AH58" s="11">
        <v>0.2</v>
      </c>
      <c r="AI58" s="11" t="s">
        <v>1</v>
      </c>
      <c r="AJ58" s="11" t="s">
        <v>3</v>
      </c>
      <c r="AK58" s="11">
        <v>0.2</v>
      </c>
      <c r="AL58" s="11" t="s">
        <v>1</v>
      </c>
      <c r="AM58" s="11" t="s">
        <v>3</v>
      </c>
      <c r="AN58" s="11">
        <v>0.2</v>
      </c>
      <c r="AO58" s="11" t="s">
        <v>1</v>
      </c>
      <c r="AP58" s="11" t="s">
        <v>3</v>
      </c>
      <c r="AQ58" s="11">
        <v>0.5</v>
      </c>
      <c r="AR58" s="11"/>
      <c r="AS58" s="11" t="s">
        <v>3</v>
      </c>
      <c r="AT58" s="11">
        <v>0.5</v>
      </c>
      <c r="AU58" s="11"/>
      <c r="AV58" s="23"/>
      <c r="AW58" s="322" t="s">
        <v>636</v>
      </c>
      <c r="AX58" s="304" t="s">
        <v>116</v>
      </c>
      <c r="AY58" s="11" t="s">
        <v>3</v>
      </c>
      <c r="AZ58" s="11">
        <v>0.5</v>
      </c>
      <c r="BA58" s="11" t="s">
        <v>0</v>
      </c>
      <c r="BB58" s="11" t="s">
        <v>3</v>
      </c>
      <c r="BC58" s="11">
        <v>0.1</v>
      </c>
      <c r="BD58" s="11" t="s">
        <v>0</v>
      </c>
      <c r="BE58" s="11" t="s">
        <v>3</v>
      </c>
      <c r="BF58" s="11">
        <v>0.1</v>
      </c>
      <c r="BG58" s="11" t="s">
        <v>0</v>
      </c>
      <c r="BH58" s="11" t="s">
        <v>3</v>
      </c>
      <c r="BI58" s="11"/>
      <c r="BJ58" s="11" t="s">
        <v>0</v>
      </c>
      <c r="BK58" s="11" t="s">
        <v>3</v>
      </c>
      <c r="BL58" s="11"/>
      <c r="BM58" s="11"/>
      <c r="BN58" s="11" t="s">
        <v>3</v>
      </c>
      <c r="BO58" s="11"/>
      <c r="BP58" s="11"/>
      <c r="BQ58" s="23"/>
      <c r="BR58" s="327" t="s">
        <v>572</v>
      </c>
      <c r="BS58" s="350">
        <v>231</v>
      </c>
      <c r="BT58" s="186">
        <f t="shared" si="24"/>
        <v>10.4</v>
      </c>
      <c r="BU58" s="186">
        <f t="shared" si="19"/>
        <v>7.8000000000000007</v>
      </c>
      <c r="BV58" s="186">
        <v>5.2</v>
      </c>
      <c r="BW58" s="25"/>
      <c r="BX58" s="334" t="s">
        <v>498</v>
      </c>
      <c r="BY58" s="368" t="s">
        <v>247</v>
      </c>
      <c r="BZ58" s="11" t="s">
        <v>4</v>
      </c>
      <c r="CA58" s="11">
        <v>0.3</v>
      </c>
      <c r="CB58" s="187" t="str">
        <f t="shared" ref="CB58:CB61" si="29">LEFT($BY58,SEARCH("-",$BY58)-1)</f>
        <v>III</v>
      </c>
      <c r="CC58" s="11" t="s">
        <v>4</v>
      </c>
      <c r="CD58" s="11"/>
      <c r="CE58" s="187" t="str">
        <f t="shared" ref="CE58:CE61" si="30">LEFT($BY58,SEARCH("-",$BY58)-1)</f>
        <v>III</v>
      </c>
      <c r="CF58" s="11" t="s">
        <v>4</v>
      </c>
      <c r="CG58" s="11"/>
      <c r="CH58" s="187" t="str">
        <f t="shared" ref="CH58:CH61" si="31">LEFT($BY58,SEARCH("-",$BY58)-1)</f>
        <v>III</v>
      </c>
      <c r="CI58" s="11" t="s">
        <v>4</v>
      </c>
      <c r="CJ58" s="11"/>
      <c r="CK58" s="187" t="str">
        <f t="shared" ref="CK58:CK61" si="32">LEFT($BY58,SEARCH("-",$BY58)-1)</f>
        <v>III</v>
      </c>
      <c r="CL58" s="187" t="s">
        <v>4</v>
      </c>
      <c r="CM58" s="11">
        <v>0.3</v>
      </c>
      <c r="CN58" s="11"/>
      <c r="CO58" s="11" t="s">
        <v>4</v>
      </c>
      <c r="CP58" s="11">
        <v>0.3</v>
      </c>
      <c r="CQ58" s="11"/>
      <c r="CR58" s="23"/>
      <c r="CS58" s="327" t="s">
        <v>1447</v>
      </c>
      <c r="CT58" s="350" t="s">
        <v>992</v>
      </c>
      <c r="CU58" s="11" t="s">
        <v>4</v>
      </c>
      <c r="CV58" s="11">
        <v>0.3</v>
      </c>
      <c r="CW58" s="11" t="s">
        <v>2</v>
      </c>
      <c r="CX58" s="11" t="s">
        <v>4</v>
      </c>
      <c r="CY58" s="11"/>
      <c r="CZ58" s="11" t="s">
        <v>2</v>
      </c>
      <c r="DA58" s="11" t="s">
        <v>4</v>
      </c>
      <c r="DB58" s="11"/>
      <c r="DC58" s="11" t="s">
        <v>2</v>
      </c>
      <c r="DD58" s="11" t="s">
        <v>4</v>
      </c>
      <c r="DE58" s="11"/>
      <c r="DF58" s="11" t="s">
        <v>2</v>
      </c>
      <c r="DG58" s="11" t="s">
        <v>4</v>
      </c>
      <c r="DH58" s="11"/>
      <c r="DI58" s="11"/>
      <c r="DJ58" s="11" t="s">
        <v>4</v>
      </c>
      <c r="DK58" s="11"/>
      <c r="DL58" s="11"/>
      <c r="DM58" s="2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U58" s="70" t="s">
        <v>375</v>
      </c>
      <c r="EV58" s="225">
        <v>0</v>
      </c>
    </row>
    <row r="59" spans="1:152" ht="15.75" thickBot="1" x14ac:dyDescent="0.25">
      <c r="A59" s="355" t="s">
        <v>796</v>
      </c>
      <c r="B59" s="421" t="s">
        <v>168</v>
      </c>
      <c r="C59" s="11" t="s">
        <v>3</v>
      </c>
      <c r="D59" s="11">
        <v>0.5</v>
      </c>
      <c r="E59" s="11" t="s">
        <v>0</v>
      </c>
      <c r="F59" s="11" t="s">
        <v>21</v>
      </c>
      <c r="G59" s="187" t="s">
        <v>3</v>
      </c>
      <c r="H59" s="11">
        <v>0.2</v>
      </c>
      <c r="I59" s="11" t="s">
        <v>0</v>
      </c>
      <c r="J59" s="11" t="s">
        <v>21</v>
      </c>
      <c r="K59" s="187" t="s">
        <v>3</v>
      </c>
      <c r="L59" s="11">
        <v>0.2</v>
      </c>
      <c r="M59" s="11" t="s">
        <v>0</v>
      </c>
      <c r="N59" s="11" t="s">
        <v>21</v>
      </c>
      <c r="O59" s="187" t="s">
        <v>3</v>
      </c>
      <c r="P59" s="11">
        <v>0.2</v>
      </c>
      <c r="Q59" s="11" t="s">
        <v>0</v>
      </c>
      <c r="R59" s="11" t="s">
        <v>21</v>
      </c>
      <c r="S59" s="187" t="s">
        <v>3</v>
      </c>
      <c r="T59" s="11">
        <v>0.5</v>
      </c>
      <c r="U59" s="11"/>
      <c r="V59" s="11" t="s">
        <v>21</v>
      </c>
      <c r="W59" s="187" t="s">
        <v>3</v>
      </c>
      <c r="X59" s="11">
        <v>0.5</v>
      </c>
      <c r="Y59" s="11"/>
      <c r="Z59" s="11" t="s">
        <v>21</v>
      </c>
      <c r="AA59" s="21"/>
      <c r="AB59" s="322" t="s">
        <v>1254</v>
      </c>
      <c r="AC59" s="304" t="s">
        <v>1255</v>
      </c>
      <c r="AD59" s="11" t="s">
        <v>3</v>
      </c>
      <c r="AE59" s="11">
        <v>0.5</v>
      </c>
      <c r="AF59" s="11" t="s">
        <v>1</v>
      </c>
      <c r="AG59" s="11" t="s">
        <v>3</v>
      </c>
      <c r="AH59" s="11">
        <v>0.2</v>
      </c>
      <c r="AI59" s="11" t="s">
        <v>1</v>
      </c>
      <c r="AJ59" s="11" t="s">
        <v>3</v>
      </c>
      <c r="AK59" s="11">
        <v>0.2</v>
      </c>
      <c r="AL59" s="11" t="s">
        <v>1</v>
      </c>
      <c r="AM59" s="11" t="s">
        <v>3</v>
      </c>
      <c r="AN59" s="11">
        <v>0.2</v>
      </c>
      <c r="AO59" s="11" t="s">
        <v>1</v>
      </c>
      <c r="AP59" s="11" t="s">
        <v>3</v>
      </c>
      <c r="AQ59" s="11">
        <v>0.5</v>
      </c>
      <c r="AR59" s="11"/>
      <c r="AS59" s="11" t="s">
        <v>3</v>
      </c>
      <c r="AT59" s="11">
        <v>0.5</v>
      </c>
      <c r="AU59" s="11"/>
      <c r="AV59" s="23"/>
      <c r="AW59" s="329" t="s">
        <v>637</v>
      </c>
      <c r="AX59" s="298" t="s">
        <v>117</v>
      </c>
      <c r="AY59" s="11" t="s">
        <v>3</v>
      </c>
      <c r="AZ59" s="11">
        <v>0.5</v>
      </c>
      <c r="BA59" s="11" t="s">
        <v>0</v>
      </c>
      <c r="BB59" s="11" t="s">
        <v>3</v>
      </c>
      <c r="BC59" s="11">
        <v>0.1</v>
      </c>
      <c r="BD59" s="11" t="s">
        <v>0</v>
      </c>
      <c r="BE59" s="11" t="s">
        <v>3</v>
      </c>
      <c r="BF59" s="11">
        <v>0.1</v>
      </c>
      <c r="BG59" s="11" t="s">
        <v>0</v>
      </c>
      <c r="BH59" s="11" t="s">
        <v>3</v>
      </c>
      <c r="BI59" s="11"/>
      <c r="BJ59" s="11" t="s">
        <v>0</v>
      </c>
      <c r="BK59" s="11" t="s">
        <v>3</v>
      </c>
      <c r="BL59" s="11"/>
      <c r="BM59" s="11"/>
      <c r="BN59" s="11" t="s">
        <v>3</v>
      </c>
      <c r="BO59" s="11"/>
      <c r="BP59" s="11"/>
      <c r="BQ59" s="23"/>
      <c r="BR59" s="201" t="s">
        <v>1173</v>
      </c>
      <c r="BS59" s="216">
        <v>232</v>
      </c>
      <c r="BT59" s="186">
        <f t="shared" si="24"/>
        <v>11.2</v>
      </c>
      <c r="BU59" s="186">
        <f t="shared" si="19"/>
        <v>8.3999999999999986</v>
      </c>
      <c r="BV59" s="186">
        <v>5.6</v>
      </c>
      <c r="BW59" s="25"/>
      <c r="BX59" s="321" t="s">
        <v>499</v>
      </c>
      <c r="BY59" s="362" t="s">
        <v>478</v>
      </c>
      <c r="BZ59" s="11" t="s">
        <v>4</v>
      </c>
      <c r="CA59" s="11">
        <v>0.3</v>
      </c>
      <c r="CB59" s="187" t="str">
        <f t="shared" si="29"/>
        <v>III</v>
      </c>
      <c r="CC59" s="11" t="s">
        <v>4</v>
      </c>
      <c r="CD59" s="11"/>
      <c r="CE59" s="187" t="str">
        <f t="shared" si="30"/>
        <v>III</v>
      </c>
      <c r="CF59" s="11" t="s">
        <v>4</v>
      </c>
      <c r="CG59" s="11"/>
      <c r="CH59" s="187" t="str">
        <f t="shared" si="31"/>
        <v>III</v>
      </c>
      <c r="CI59" s="11" t="s">
        <v>4</v>
      </c>
      <c r="CJ59" s="11"/>
      <c r="CK59" s="187" t="str">
        <f t="shared" si="32"/>
        <v>III</v>
      </c>
      <c r="CL59" s="187" t="s">
        <v>4</v>
      </c>
      <c r="CM59" s="11">
        <v>0.3</v>
      </c>
      <c r="CN59" s="11"/>
      <c r="CO59" s="11" t="s">
        <v>4</v>
      </c>
      <c r="CP59" s="11">
        <v>0.3</v>
      </c>
      <c r="CQ59" s="11"/>
      <c r="CR59" s="23"/>
      <c r="CS59" s="327" t="s">
        <v>1448</v>
      </c>
      <c r="CT59" s="350" t="s">
        <v>993</v>
      </c>
      <c r="CU59" s="11" t="s">
        <v>4</v>
      </c>
      <c r="CV59" s="11">
        <v>0.3</v>
      </c>
      <c r="CW59" s="11" t="s">
        <v>2</v>
      </c>
      <c r="CX59" s="11" t="s">
        <v>4</v>
      </c>
      <c r="CY59" s="11"/>
      <c r="CZ59" s="11" t="s">
        <v>2</v>
      </c>
      <c r="DA59" s="11" t="s">
        <v>4</v>
      </c>
      <c r="DB59" s="11"/>
      <c r="DC59" s="11" t="s">
        <v>2</v>
      </c>
      <c r="DD59" s="11" t="s">
        <v>4</v>
      </c>
      <c r="DE59" s="11"/>
      <c r="DF59" s="11" t="s">
        <v>2</v>
      </c>
      <c r="DG59" s="11" t="s">
        <v>4</v>
      </c>
      <c r="DH59" s="11"/>
      <c r="DI59" s="11"/>
      <c r="DJ59" s="11" t="s">
        <v>4</v>
      </c>
      <c r="DK59" s="11"/>
      <c r="DL59" s="11"/>
      <c r="DM59" s="2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U59" s="70" t="s">
        <v>376</v>
      </c>
      <c r="EV59" s="225">
        <v>0</v>
      </c>
    </row>
    <row r="60" spans="1:152" ht="15.75" thickBot="1" x14ac:dyDescent="0.25">
      <c r="A60" s="342" t="s">
        <v>797</v>
      </c>
      <c r="B60" s="411" t="s">
        <v>168</v>
      </c>
      <c r="C60" s="11" t="s">
        <v>3</v>
      </c>
      <c r="D60" s="11">
        <v>0.5</v>
      </c>
      <c r="E60" s="11" t="s">
        <v>0</v>
      </c>
      <c r="F60" s="11" t="s">
        <v>21</v>
      </c>
      <c r="G60" s="187" t="s">
        <v>3</v>
      </c>
      <c r="H60" s="11">
        <v>0.2</v>
      </c>
      <c r="I60" s="11" t="s">
        <v>0</v>
      </c>
      <c r="J60" s="11" t="s">
        <v>21</v>
      </c>
      <c r="K60" s="187" t="s">
        <v>3</v>
      </c>
      <c r="L60" s="11">
        <v>0.2</v>
      </c>
      <c r="M60" s="11" t="s">
        <v>0</v>
      </c>
      <c r="N60" s="11" t="s">
        <v>21</v>
      </c>
      <c r="O60" s="187" t="s">
        <v>3</v>
      </c>
      <c r="P60" s="11">
        <v>0.2</v>
      </c>
      <c r="Q60" s="11" t="s">
        <v>0</v>
      </c>
      <c r="R60" s="11" t="s">
        <v>21</v>
      </c>
      <c r="S60" s="187" t="s">
        <v>3</v>
      </c>
      <c r="T60" s="11">
        <v>0.5</v>
      </c>
      <c r="U60" s="11"/>
      <c r="V60" s="11" t="s">
        <v>21</v>
      </c>
      <c r="W60" s="187" t="s">
        <v>3</v>
      </c>
      <c r="X60" s="11">
        <v>0.5</v>
      </c>
      <c r="Y60" s="11"/>
      <c r="Z60" s="11" t="s">
        <v>21</v>
      </c>
      <c r="AA60" s="21"/>
      <c r="AB60" s="321" t="s">
        <v>1260</v>
      </c>
      <c r="AC60" s="312" t="s">
        <v>1077</v>
      </c>
      <c r="AD60" s="11" t="s">
        <v>3</v>
      </c>
      <c r="AE60" s="11">
        <v>0.5</v>
      </c>
      <c r="AF60" s="11" t="s">
        <v>1</v>
      </c>
      <c r="AG60" s="11" t="s">
        <v>3</v>
      </c>
      <c r="AH60" s="11">
        <v>0.2</v>
      </c>
      <c r="AI60" s="11" t="s">
        <v>1</v>
      </c>
      <c r="AJ60" s="11" t="s">
        <v>3</v>
      </c>
      <c r="AK60" s="11">
        <v>0.2</v>
      </c>
      <c r="AL60" s="11" t="s">
        <v>1</v>
      </c>
      <c r="AM60" s="11" t="s">
        <v>3</v>
      </c>
      <c r="AN60" s="11">
        <v>0.2</v>
      </c>
      <c r="AO60" s="11" t="s">
        <v>1</v>
      </c>
      <c r="AP60" s="11" t="s">
        <v>3</v>
      </c>
      <c r="AQ60" s="11">
        <v>0.5</v>
      </c>
      <c r="AR60" s="11"/>
      <c r="AS60" s="11" t="s">
        <v>3</v>
      </c>
      <c r="AT60" s="11">
        <v>0.5</v>
      </c>
      <c r="AU60" s="11"/>
      <c r="AV60" s="23"/>
      <c r="AW60" s="330" t="s">
        <v>638</v>
      </c>
      <c r="AX60" s="300" t="s">
        <v>117</v>
      </c>
      <c r="AY60" s="11" t="s">
        <v>3</v>
      </c>
      <c r="AZ60" s="11">
        <v>0.5</v>
      </c>
      <c r="BA60" s="11" t="s">
        <v>0</v>
      </c>
      <c r="BB60" s="11" t="s">
        <v>3</v>
      </c>
      <c r="BC60" s="11">
        <v>0.1</v>
      </c>
      <c r="BD60" s="11" t="s">
        <v>0</v>
      </c>
      <c r="BE60" s="11" t="s">
        <v>3</v>
      </c>
      <c r="BF60" s="11">
        <v>0.1</v>
      </c>
      <c r="BG60" s="11" t="s">
        <v>0</v>
      </c>
      <c r="BH60" s="11" t="s">
        <v>3</v>
      </c>
      <c r="BI60" s="11"/>
      <c r="BJ60" s="11" t="s">
        <v>0</v>
      </c>
      <c r="BK60" s="11" t="s">
        <v>3</v>
      </c>
      <c r="BL60" s="11"/>
      <c r="BM60" s="11"/>
      <c r="BN60" s="11" t="s">
        <v>3</v>
      </c>
      <c r="BO60" s="11"/>
      <c r="BP60" s="11"/>
      <c r="BQ60" s="23"/>
      <c r="BR60" s="185"/>
      <c r="BS60" s="11"/>
      <c r="BT60" s="186"/>
      <c r="BU60" s="186"/>
      <c r="BV60" s="186"/>
      <c r="BW60" s="25"/>
      <c r="BX60" s="332" t="s">
        <v>1361</v>
      </c>
      <c r="BY60" s="365" t="s">
        <v>425</v>
      </c>
      <c r="BZ60" s="11" t="s">
        <v>4</v>
      </c>
      <c r="CA60" s="11">
        <v>0.3</v>
      </c>
      <c r="CB60" s="187" t="str">
        <f t="shared" si="29"/>
        <v>III</v>
      </c>
      <c r="CC60" s="11" t="s">
        <v>4</v>
      </c>
      <c r="CD60" s="11"/>
      <c r="CE60" s="187" t="str">
        <f t="shared" si="30"/>
        <v>III</v>
      </c>
      <c r="CF60" s="11" t="s">
        <v>4</v>
      </c>
      <c r="CG60" s="11"/>
      <c r="CH60" s="187" t="str">
        <f t="shared" si="31"/>
        <v>III</v>
      </c>
      <c r="CI60" s="11" t="s">
        <v>4</v>
      </c>
      <c r="CJ60" s="11"/>
      <c r="CK60" s="187" t="str">
        <f t="shared" si="32"/>
        <v>III</v>
      </c>
      <c r="CL60" s="187" t="s">
        <v>4</v>
      </c>
      <c r="CM60" s="11">
        <v>0.3</v>
      </c>
      <c r="CN60" s="11"/>
      <c r="CO60" s="11" t="s">
        <v>4</v>
      </c>
      <c r="CP60" s="11">
        <v>0.3</v>
      </c>
      <c r="CQ60" s="11"/>
      <c r="CR60" s="23"/>
      <c r="CS60" s="342" t="s">
        <v>1449</v>
      </c>
      <c r="CT60" s="361" t="s">
        <v>993</v>
      </c>
      <c r="CU60" s="11" t="s">
        <v>4</v>
      </c>
      <c r="CV60" s="11">
        <v>0.3</v>
      </c>
      <c r="CW60" s="11" t="s">
        <v>2</v>
      </c>
      <c r="CX60" s="11" t="s">
        <v>4</v>
      </c>
      <c r="CY60" s="11"/>
      <c r="CZ60" s="11" t="s">
        <v>2</v>
      </c>
      <c r="DA60" s="11" t="s">
        <v>4</v>
      </c>
      <c r="DB60" s="11"/>
      <c r="DC60" s="11" t="s">
        <v>2</v>
      </c>
      <c r="DD60" s="11" t="s">
        <v>4</v>
      </c>
      <c r="DE60" s="11"/>
      <c r="DF60" s="11" t="s">
        <v>2</v>
      </c>
      <c r="DG60" s="11" t="s">
        <v>4</v>
      </c>
      <c r="DH60" s="11"/>
      <c r="DI60" s="11"/>
      <c r="DJ60" s="11" t="s">
        <v>4</v>
      </c>
      <c r="DK60" s="11"/>
      <c r="DL60" s="11"/>
      <c r="DM60" s="2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U60" s="70" t="s">
        <v>377</v>
      </c>
      <c r="EV60" s="225">
        <v>0</v>
      </c>
    </row>
    <row r="61" spans="1:152" ht="15.75" thickBot="1" x14ac:dyDescent="0.25">
      <c r="A61" s="330" t="s">
        <v>798</v>
      </c>
      <c r="B61" s="408" t="s">
        <v>112</v>
      </c>
      <c r="C61" s="11" t="s">
        <v>3</v>
      </c>
      <c r="D61" s="11">
        <v>0.5</v>
      </c>
      <c r="E61" s="11" t="s">
        <v>0</v>
      </c>
      <c r="F61" s="11" t="s">
        <v>21</v>
      </c>
      <c r="G61" s="187" t="s">
        <v>3</v>
      </c>
      <c r="H61" s="11">
        <v>0.2</v>
      </c>
      <c r="I61" s="11" t="s">
        <v>0</v>
      </c>
      <c r="J61" s="11" t="s">
        <v>21</v>
      </c>
      <c r="K61" s="187" t="s">
        <v>3</v>
      </c>
      <c r="L61" s="11">
        <v>0.2</v>
      </c>
      <c r="M61" s="11" t="s">
        <v>0</v>
      </c>
      <c r="N61" s="11" t="s">
        <v>21</v>
      </c>
      <c r="O61" s="187" t="s">
        <v>3</v>
      </c>
      <c r="P61" s="11">
        <v>0.2</v>
      </c>
      <c r="Q61" s="11" t="s">
        <v>0</v>
      </c>
      <c r="R61" s="11" t="s">
        <v>21</v>
      </c>
      <c r="S61" s="187" t="s">
        <v>3</v>
      </c>
      <c r="T61" s="11">
        <v>0.5</v>
      </c>
      <c r="U61" s="11"/>
      <c r="V61" s="11" t="s">
        <v>21</v>
      </c>
      <c r="W61" s="187" t="s">
        <v>3</v>
      </c>
      <c r="X61" s="11">
        <v>0.5</v>
      </c>
      <c r="Y61" s="11"/>
      <c r="Z61" s="11" t="s">
        <v>21</v>
      </c>
      <c r="AA61" s="21"/>
      <c r="AB61" s="332" t="s">
        <v>722</v>
      </c>
      <c r="AC61" s="302" t="s">
        <v>390</v>
      </c>
      <c r="AD61" s="11" t="s">
        <v>3</v>
      </c>
      <c r="AE61" s="11">
        <v>0.5</v>
      </c>
      <c r="AF61" s="11" t="s">
        <v>1</v>
      </c>
      <c r="AG61" s="11" t="s">
        <v>3</v>
      </c>
      <c r="AH61" s="11">
        <v>0.2</v>
      </c>
      <c r="AI61" s="11" t="s">
        <v>1</v>
      </c>
      <c r="AJ61" s="11" t="s">
        <v>3</v>
      </c>
      <c r="AK61" s="11">
        <v>0.2</v>
      </c>
      <c r="AL61" s="11" t="s">
        <v>1</v>
      </c>
      <c r="AM61" s="11" t="s">
        <v>3</v>
      </c>
      <c r="AN61" s="11">
        <v>0.2</v>
      </c>
      <c r="AO61" s="11" t="s">
        <v>1</v>
      </c>
      <c r="AP61" s="11" t="s">
        <v>3</v>
      </c>
      <c r="AQ61" s="11">
        <v>0.5</v>
      </c>
      <c r="AR61" s="11"/>
      <c r="AS61" s="11" t="s">
        <v>3</v>
      </c>
      <c r="AT61" s="11">
        <v>0.5</v>
      </c>
      <c r="AU61" s="11"/>
      <c r="AV61" s="23"/>
      <c r="AW61" s="322" t="s">
        <v>639</v>
      </c>
      <c r="AX61" s="304" t="s">
        <v>213</v>
      </c>
      <c r="AY61" s="11" t="s">
        <v>3</v>
      </c>
      <c r="AZ61" s="11">
        <v>0.5</v>
      </c>
      <c r="BA61" s="11" t="s">
        <v>0</v>
      </c>
      <c r="BB61" s="11" t="s">
        <v>3</v>
      </c>
      <c r="BC61" s="11">
        <v>0.1</v>
      </c>
      <c r="BD61" s="11" t="s">
        <v>0</v>
      </c>
      <c r="BE61" s="11" t="s">
        <v>3</v>
      </c>
      <c r="BF61" s="11">
        <v>0.1</v>
      </c>
      <c r="BG61" s="11" t="s">
        <v>0</v>
      </c>
      <c r="BH61" s="11" t="s">
        <v>3</v>
      </c>
      <c r="BI61" s="11"/>
      <c r="BJ61" s="11" t="s">
        <v>0</v>
      </c>
      <c r="BK61" s="11" t="s">
        <v>3</v>
      </c>
      <c r="BL61" s="11"/>
      <c r="BM61" s="11"/>
      <c r="BN61" s="11" t="s">
        <v>3</v>
      </c>
      <c r="BO61" s="11"/>
      <c r="BP61" s="11"/>
      <c r="BQ61" s="23"/>
      <c r="BR61" s="382" t="s">
        <v>1398</v>
      </c>
      <c r="BS61" s="380"/>
      <c r="BT61" s="186"/>
      <c r="BU61" s="186"/>
      <c r="BV61" s="186"/>
      <c r="BW61" s="25"/>
      <c r="BX61" s="326" t="s">
        <v>1362</v>
      </c>
      <c r="BY61" s="351" t="s">
        <v>425</v>
      </c>
      <c r="BZ61" s="11" t="s">
        <v>4</v>
      </c>
      <c r="CA61" s="11">
        <v>0.3</v>
      </c>
      <c r="CB61" s="187" t="str">
        <f t="shared" si="29"/>
        <v>III</v>
      </c>
      <c r="CC61" s="11" t="s">
        <v>4</v>
      </c>
      <c r="CD61" s="11"/>
      <c r="CE61" s="187" t="str">
        <f t="shared" si="30"/>
        <v>III</v>
      </c>
      <c r="CF61" s="11" t="s">
        <v>4</v>
      </c>
      <c r="CG61" s="11"/>
      <c r="CH61" s="187" t="str">
        <f t="shared" si="31"/>
        <v>III</v>
      </c>
      <c r="CI61" s="11" t="s">
        <v>4</v>
      </c>
      <c r="CJ61" s="11"/>
      <c r="CK61" s="187" t="str">
        <f t="shared" si="32"/>
        <v>III</v>
      </c>
      <c r="CL61" s="187" t="s">
        <v>4</v>
      </c>
      <c r="CM61" s="11">
        <v>0.3</v>
      </c>
      <c r="CN61" s="11"/>
      <c r="CO61" s="11" t="s">
        <v>4</v>
      </c>
      <c r="CP61" s="11">
        <v>0.3</v>
      </c>
      <c r="CQ61" s="11"/>
      <c r="CR61" s="23"/>
      <c r="CS61" s="329" t="s">
        <v>962</v>
      </c>
      <c r="CT61" s="364" t="s">
        <v>425</v>
      </c>
      <c r="CU61" s="11" t="s">
        <v>4</v>
      </c>
      <c r="CV61" s="11">
        <v>0.3</v>
      </c>
      <c r="CW61" s="11" t="s">
        <v>2</v>
      </c>
      <c r="CX61" s="11" t="s">
        <v>4</v>
      </c>
      <c r="CY61" s="11"/>
      <c r="CZ61" s="11" t="s">
        <v>2</v>
      </c>
      <c r="DA61" s="11" t="s">
        <v>4</v>
      </c>
      <c r="DB61" s="11"/>
      <c r="DC61" s="11" t="s">
        <v>2</v>
      </c>
      <c r="DD61" s="11" t="s">
        <v>4</v>
      </c>
      <c r="DE61" s="11"/>
      <c r="DF61" s="11" t="s">
        <v>2</v>
      </c>
      <c r="DG61" s="11" t="s">
        <v>4</v>
      </c>
      <c r="DH61" s="11"/>
      <c r="DI61" s="11"/>
      <c r="DJ61" s="11" t="s">
        <v>4</v>
      </c>
      <c r="DK61" s="11"/>
      <c r="DL61" s="11"/>
      <c r="DM61" s="2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U61" s="70" t="s">
        <v>378</v>
      </c>
      <c r="EV61" s="225">
        <v>0</v>
      </c>
    </row>
    <row r="62" spans="1:152" ht="15" x14ac:dyDescent="0.2">
      <c r="A62" s="322" t="s">
        <v>799</v>
      </c>
      <c r="B62" s="406" t="s">
        <v>113</v>
      </c>
      <c r="C62" s="11" t="s">
        <v>3</v>
      </c>
      <c r="D62" s="11">
        <v>0.5</v>
      </c>
      <c r="E62" s="11" t="s">
        <v>0</v>
      </c>
      <c r="F62" s="11" t="s">
        <v>21</v>
      </c>
      <c r="G62" s="187" t="s">
        <v>3</v>
      </c>
      <c r="H62" s="11">
        <v>0.2</v>
      </c>
      <c r="I62" s="11" t="s">
        <v>0</v>
      </c>
      <c r="J62" s="11" t="s">
        <v>21</v>
      </c>
      <c r="K62" s="187" t="s">
        <v>3</v>
      </c>
      <c r="L62" s="11">
        <v>0.2</v>
      </c>
      <c r="M62" s="11" t="s">
        <v>0</v>
      </c>
      <c r="N62" s="11" t="s">
        <v>21</v>
      </c>
      <c r="O62" s="187" t="s">
        <v>3</v>
      </c>
      <c r="P62" s="11">
        <v>0.2</v>
      </c>
      <c r="Q62" s="11" t="s">
        <v>0</v>
      </c>
      <c r="R62" s="11" t="s">
        <v>21</v>
      </c>
      <c r="S62" s="187" t="s">
        <v>3</v>
      </c>
      <c r="T62" s="11">
        <v>0.5</v>
      </c>
      <c r="U62" s="11"/>
      <c r="V62" s="11" t="s">
        <v>21</v>
      </c>
      <c r="W62" s="187" t="s">
        <v>3</v>
      </c>
      <c r="X62" s="11">
        <v>0.5</v>
      </c>
      <c r="Y62" s="11"/>
      <c r="Z62" s="11" t="s">
        <v>21</v>
      </c>
      <c r="AA62" s="21"/>
      <c r="AB62" s="342" t="s">
        <v>723</v>
      </c>
      <c r="AC62" s="296" t="s">
        <v>390</v>
      </c>
      <c r="AD62" s="11" t="s">
        <v>3</v>
      </c>
      <c r="AE62" s="11">
        <v>0.5</v>
      </c>
      <c r="AF62" s="11" t="s">
        <v>1</v>
      </c>
      <c r="AG62" s="11" t="s">
        <v>3</v>
      </c>
      <c r="AH62" s="11">
        <v>0.2</v>
      </c>
      <c r="AI62" s="11" t="s">
        <v>1</v>
      </c>
      <c r="AJ62" s="11" t="s">
        <v>3</v>
      </c>
      <c r="AK62" s="11">
        <v>0.2</v>
      </c>
      <c r="AL62" s="11" t="s">
        <v>1</v>
      </c>
      <c r="AM62" s="11" t="s">
        <v>3</v>
      </c>
      <c r="AN62" s="11">
        <v>0.2</v>
      </c>
      <c r="AO62" s="11" t="s">
        <v>1</v>
      </c>
      <c r="AP62" s="11" t="s">
        <v>3</v>
      </c>
      <c r="AQ62" s="11">
        <v>0.5</v>
      </c>
      <c r="AR62" s="11"/>
      <c r="AS62" s="11" t="s">
        <v>3</v>
      </c>
      <c r="AT62" s="11">
        <v>0.5</v>
      </c>
      <c r="AU62" s="11"/>
      <c r="AV62" s="23"/>
      <c r="AW62" s="321" t="s">
        <v>640</v>
      </c>
      <c r="AX62" s="312" t="s">
        <v>118</v>
      </c>
      <c r="AY62" s="11" t="s">
        <v>3</v>
      </c>
      <c r="AZ62" s="11">
        <v>0.5</v>
      </c>
      <c r="BA62" s="11" t="s">
        <v>0</v>
      </c>
      <c r="BB62" s="11" t="s">
        <v>3</v>
      </c>
      <c r="BC62" s="11">
        <v>0.1</v>
      </c>
      <c r="BD62" s="11" t="s">
        <v>0</v>
      </c>
      <c r="BE62" s="11" t="s">
        <v>3</v>
      </c>
      <c r="BF62" s="11">
        <v>0.1</v>
      </c>
      <c r="BG62" s="11" t="s">
        <v>0</v>
      </c>
      <c r="BH62" s="11" t="s">
        <v>3</v>
      </c>
      <c r="BI62" s="11"/>
      <c r="BJ62" s="11" t="s">
        <v>0</v>
      </c>
      <c r="BK62" s="11" t="s">
        <v>3</v>
      </c>
      <c r="BL62" s="11"/>
      <c r="BM62" s="11"/>
      <c r="BN62" s="11" t="s">
        <v>3</v>
      </c>
      <c r="BO62" s="11"/>
      <c r="BP62" s="11"/>
      <c r="BQ62" s="23"/>
      <c r="BR62" s="355" t="s">
        <v>562</v>
      </c>
      <c r="BS62" s="349">
        <v>301</v>
      </c>
      <c r="BT62" s="186">
        <f t="shared" ref="BT62:BT67" si="33">BV62*2</f>
        <v>2.4</v>
      </c>
      <c r="BU62" s="186">
        <f t="shared" ref="BU62:BU72" si="34">BV62*1.5</f>
        <v>1.7999999999999998</v>
      </c>
      <c r="BV62" s="186">
        <v>1.2</v>
      </c>
      <c r="BW62" s="25"/>
      <c r="BX62" s="329" t="s">
        <v>500</v>
      </c>
      <c r="BY62" s="364" t="s">
        <v>258</v>
      </c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 t="s">
        <v>4</v>
      </c>
      <c r="CM62" s="11">
        <v>0.3</v>
      </c>
      <c r="CN62" s="11" t="s">
        <v>20</v>
      </c>
      <c r="CO62" s="11" t="s">
        <v>4</v>
      </c>
      <c r="CP62" s="11">
        <v>0.3</v>
      </c>
      <c r="CQ62" s="11" t="s">
        <v>20</v>
      </c>
      <c r="CR62" s="23"/>
      <c r="CS62" s="330" t="s">
        <v>963</v>
      </c>
      <c r="CT62" s="369" t="s">
        <v>425</v>
      </c>
      <c r="CU62" s="11" t="s">
        <v>4</v>
      </c>
      <c r="CV62" s="11">
        <v>0.3</v>
      </c>
      <c r="CW62" s="11" t="s">
        <v>2</v>
      </c>
      <c r="CX62" s="11" t="s">
        <v>4</v>
      </c>
      <c r="CY62" s="11"/>
      <c r="CZ62" s="11" t="s">
        <v>2</v>
      </c>
      <c r="DA62" s="11" t="s">
        <v>4</v>
      </c>
      <c r="DB62" s="11"/>
      <c r="DC62" s="11" t="s">
        <v>2</v>
      </c>
      <c r="DD62" s="11" t="s">
        <v>4</v>
      </c>
      <c r="DE62" s="11"/>
      <c r="DF62" s="11" t="s">
        <v>2</v>
      </c>
      <c r="DG62" s="11" t="s">
        <v>4</v>
      </c>
      <c r="DH62" s="11"/>
      <c r="DI62" s="11"/>
      <c r="DJ62" s="11" t="s">
        <v>4</v>
      </c>
      <c r="DK62" s="11"/>
      <c r="DL62" s="11"/>
      <c r="DM62" s="2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U62" s="70" t="s">
        <v>379</v>
      </c>
      <c r="EV62" s="225">
        <v>0</v>
      </c>
    </row>
    <row r="63" spans="1:152" ht="15.75" thickBot="1" x14ac:dyDescent="0.25">
      <c r="A63" s="321" t="s">
        <v>800</v>
      </c>
      <c r="B63" s="405" t="s">
        <v>114</v>
      </c>
      <c r="C63" s="11" t="s">
        <v>3</v>
      </c>
      <c r="D63" s="11">
        <v>0.5</v>
      </c>
      <c r="E63" s="11" t="s">
        <v>0</v>
      </c>
      <c r="F63" s="11" t="s">
        <v>21</v>
      </c>
      <c r="G63" s="187" t="s">
        <v>3</v>
      </c>
      <c r="H63" s="11">
        <v>0.2</v>
      </c>
      <c r="I63" s="11" t="s">
        <v>0</v>
      </c>
      <c r="J63" s="11" t="s">
        <v>21</v>
      </c>
      <c r="K63" s="187" t="s">
        <v>3</v>
      </c>
      <c r="L63" s="11">
        <v>0.2</v>
      </c>
      <c r="M63" s="11" t="s">
        <v>0</v>
      </c>
      <c r="N63" s="11" t="s">
        <v>21</v>
      </c>
      <c r="O63" s="187" t="s">
        <v>3</v>
      </c>
      <c r="P63" s="11">
        <v>0.2</v>
      </c>
      <c r="Q63" s="11" t="s">
        <v>0</v>
      </c>
      <c r="R63" s="11" t="s">
        <v>21</v>
      </c>
      <c r="S63" s="187" t="s">
        <v>3</v>
      </c>
      <c r="T63" s="11">
        <v>0.5</v>
      </c>
      <c r="U63" s="11"/>
      <c r="V63" s="11" t="s">
        <v>21</v>
      </c>
      <c r="W63" s="187" t="s">
        <v>3</v>
      </c>
      <c r="X63" s="11">
        <v>0.5</v>
      </c>
      <c r="Y63" s="11"/>
      <c r="Z63" s="11" t="s">
        <v>21</v>
      </c>
      <c r="AA63" s="21"/>
      <c r="AB63" s="329" t="s">
        <v>1261</v>
      </c>
      <c r="AC63" s="298" t="s">
        <v>1263</v>
      </c>
      <c r="AD63" s="11" t="s">
        <v>3</v>
      </c>
      <c r="AE63" s="11">
        <v>0.5</v>
      </c>
      <c r="AF63" s="11" t="s">
        <v>1</v>
      </c>
      <c r="AG63" s="11" t="s">
        <v>3</v>
      </c>
      <c r="AH63" s="11">
        <v>0.2</v>
      </c>
      <c r="AI63" s="11" t="s">
        <v>1</v>
      </c>
      <c r="AJ63" s="11" t="s">
        <v>3</v>
      </c>
      <c r="AK63" s="11">
        <v>0.2</v>
      </c>
      <c r="AL63" s="11" t="s">
        <v>1</v>
      </c>
      <c r="AM63" s="11" t="s">
        <v>3</v>
      </c>
      <c r="AN63" s="11">
        <v>0.2</v>
      </c>
      <c r="AO63" s="11" t="s">
        <v>1</v>
      </c>
      <c r="AP63" s="11" t="s">
        <v>3</v>
      </c>
      <c r="AQ63" s="11">
        <v>0.5</v>
      </c>
      <c r="AR63" s="11"/>
      <c r="AS63" s="11" t="s">
        <v>3</v>
      </c>
      <c r="AT63" s="11">
        <v>0.5</v>
      </c>
      <c r="AU63" s="11"/>
      <c r="AV63" s="23"/>
      <c r="AW63" s="322" t="s">
        <v>641</v>
      </c>
      <c r="AX63" s="304" t="s">
        <v>119</v>
      </c>
      <c r="AY63" s="11" t="s">
        <v>3</v>
      </c>
      <c r="AZ63" s="11">
        <v>0.5</v>
      </c>
      <c r="BA63" s="11" t="s">
        <v>0</v>
      </c>
      <c r="BB63" s="11" t="s">
        <v>3</v>
      </c>
      <c r="BC63" s="11">
        <v>0.1</v>
      </c>
      <c r="BD63" s="11" t="s">
        <v>0</v>
      </c>
      <c r="BE63" s="11" t="s">
        <v>3</v>
      </c>
      <c r="BF63" s="11">
        <v>0.1</v>
      </c>
      <c r="BG63" s="11" t="s">
        <v>0</v>
      </c>
      <c r="BH63" s="11" t="s">
        <v>3</v>
      </c>
      <c r="BI63" s="11"/>
      <c r="BJ63" s="11" t="s">
        <v>0</v>
      </c>
      <c r="BK63" s="11" t="s">
        <v>3</v>
      </c>
      <c r="BL63" s="11"/>
      <c r="BM63" s="11"/>
      <c r="BN63" s="11" t="s">
        <v>3</v>
      </c>
      <c r="BO63" s="11"/>
      <c r="BP63" s="11"/>
      <c r="BQ63" s="23"/>
      <c r="BR63" s="204" t="s">
        <v>563</v>
      </c>
      <c r="BS63" s="238">
        <v>302</v>
      </c>
      <c r="BT63" s="186">
        <f t="shared" si="33"/>
        <v>2.8</v>
      </c>
      <c r="BU63" s="186">
        <f t="shared" si="34"/>
        <v>2.0999999999999996</v>
      </c>
      <c r="BV63" s="186">
        <v>1.4</v>
      </c>
      <c r="BW63" s="25"/>
      <c r="BX63" s="330" t="s">
        <v>501</v>
      </c>
      <c r="BY63" s="369" t="s">
        <v>258</v>
      </c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 t="s">
        <v>4</v>
      </c>
      <c r="CM63" s="11">
        <v>0.3</v>
      </c>
      <c r="CN63" s="11" t="s">
        <v>20</v>
      </c>
      <c r="CO63" s="11" t="s">
        <v>4</v>
      </c>
      <c r="CP63" s="11">
        <v>0.3</v>
      </c>
      <c r="CQ63" s="11" t="s">
        <v>20</v>
      </c>
      <c r="CR63" s="23"/>
      <c r="CS63" s="322" t="s">
        <v>964</v>
      </c>
      <c r="CT63" s="363" t="s">
        <v>448</v>
      </c>
      <c r="CU63" s="11" t="s">
        <v>4</v>
      </c>
      <c r="CV63" s="11">
        <v>0.3</v>
      </c>
      <c r="CW63" s="187" t="s">
        <v>2</v>
      </c>
      <c r="CX63" s="11" t="s">
        <v>4</v>
      </c>
      <c r="CY63" s="11"/>
      <c r="CZ63" s="187" t="s">
        <v>2</v>
      </c>
      <c r="DA63" s="11" t="s">
        <v>4</v>
      </c>
      <c r="DB63" s="11"/>
      <c r="DC63" s="187" t="s">
        <v>2</v>
      </c>
      <c r="DD63" s="11" t="s">
        <v>4</v>
      </c>
      <c r="DE63" s="11"/>
      <c r="DF63" s="187" t="s">
        <v>2</v>
      </c>
      <c r="DG63" s="11" t="s">
        <v>4</v>
      </c>
      <c r="DH63" s="11"/>
      <c r="DI63" s="11"/>
      <c r="DJ63" s="11" t="s">
        <v>4</v>
      </c>
      <c r="DK63" s="11"/>
      <c r="DL63" s="11"/>
      <c r="DM63" s="2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U63" s="70" t="s">
        <v>380</v>
      </c>
      <c r="EV63" s="225">
        <v>0</v>
      </c>
    </row>
    <row r="64" spans="1:152" ht="15" x14ac:dyDescent="0.2">
      <c r="A64" s="322" t="s">
        <v>801</v>
      </c>
      <c r="B64" s="406" t="s">
        <v>115</v>
      </c>
      <c r="C64" s="11" t="s">
        <v>3</v>
      </c>
      <c r="D64" s="11">
        <v>0.5</v>
      </c>
      <c r="E64" s="11" t="s">
        <v>0</v>
      </c>
      <c r="F64" s="11" t="s">
        <v>21</v>
      </c>
      <c r="G64" s="187" t="s">
        <v>3</v>
      </c>
      <c r="H64" s="11">
        <v>0.2</v>
      </c>
      <c r="I64" s="11" t="s">
        <v>0</v>
      </c>
      <c r="J64" s="11" t="s">
        <v>21</v>
      </c>
      <c r="K64" s="187" t="s">
        <v>3</v>
      </c>
      <c r="L64" s="11">
        <v>0.2</v>
      </c>
      <c r="M64" s="11" t="s">
        <v>0</v>
      </c>
      <c r="N64" s="11" t="s">
        <v>21</v>
      </c>
      <c r="O64" s="187" t="s">
        <v>3</v>
      </c>
      <c r="P64" s="11">
        <v>0.2</v>
      </c>
      <c r="Q64" s="11" t="s">
        <v>0</v>
      </c>
      <c r="R64" s="11" t="s">
        <v>21</v>
      </c>
      <c r="S64" s="187" t="s">
        <v>3</v>
      </c>
      <c r="T64" s="11">
        <v>0.5</v>
      </c>
      <c r="U64" s="11"/>
      <c r="V64" s="11" t="s">
        <v>21</v>
      </c>
      <c r="W64" s="187" t="s">
        <v>3</v>
      </c>
      <c r="X64" s="11">
        <v>0.5</v>
      </c>
      <c r="Y64" s="11"/>
      <c r="Z64" s="11" t="s">
        <v>21</v>
      </c>
      <c r="AA64" s="21"/>
      <c r="AB64" s="330" t="s">
        <v>1262</v>
      </c>
      <c r="AC64" s="300" t="s">
        <v>1263</v>
      </c>
      <c r="AD64" s="11" t="s">
        <v>3</v>
      </c>
      <c r="AE64" s="11">
        <v>0.5</v>
      </c>
      <c r="AF64" s="11" t="s">
        <v>1</v>
      </c>
      <c r="AG64" s="11" t="s">
        <v>3</v>
      </c>
      <c r="AH64" s="11">
        <v>0.2</v>
      </c>
      <c r="AI64" s="11" t="s">
        <v>1</v>
      </c>
      <c r="AJ64" s="11" t="s">
        <v>3</v>
      </c>
      <c r="AK64" s="11">
        <v>0.2</v>
      </c>
      <c r="AL64" s="11" t="s">
        <v>1</v>
      </c>
      <c r="AM64" s="11" t="s">
        <v>3</v>
      </c>
      <c r="AN64" s="11">
        <v>0.2</v>
      </c>
      <c r="AO64" s="11" t="s">
        <v>1</v>
      </c>
      <c r="AP64" s="11" t="s">
        <v>3</v>
      </c>
      <c r="AQ64" s="11">
        <v>0.5</v>
      </c>
      <c r="AR64" s="11"/>
      <c r="AS64" s="11" t="s">
        <v>3</v>
      </c>
      <c r="AT64" s="11">
        <v>0.5</v>
      </c>
      <c r="AU64" s="11"/>
      <c r="AV64" s="23"/>
      <c r="AW64" s="329" t="s">
        <v>642</v>
      </c>
      <c r="AX64" s="298" t="s">
        <v>120</v>
      </c>
      <c r="AY64" s="11" t="s">
        <v>3</v>
      </c>
      <c r="AZ64" s="11">
        <v>0.5</v>
      </c>
      <c r="BA64" s="11" t="s">
        <v>0</v>
      </c>
      <c r="BB64" s="11" t="s">
        <v>3</v>
      </c>
      <c r="BC64" s="11">
        <v>0.1</v>
      </c>
      <c r="BD64" s="11" t="s">
        <v>0</v>
      </c>
      <c r="BE64" s="11" t="s">
        <v>3</v>
      </c>
      <c r="BF64" s="11">
        <v>0.1</v>
      </c>
      <c r="BG64" s="11" t="s">
        <v>0</v>
      </c>
      <c r="BH64" s="11" t="s">
        <v>3</v>
      </c>
      <c r="BI64" s="11"/>
      <c r="BJ64" s="11" t="s">
        <v>0</v>
      </c>
      <c r="BK64" s="11" t="s">
        <v>3</v>
      </c>
      <c r="BL64" s="11"/>
      <c r="BM64" s="11"/>
      <c r="BN64" s="11" t="s">
        <v>3</v>
      </c>
      <c r="BO64" s="11"/>
      <c r="BP64" s="11"/>
      <c r="BQ64" s="23"/>
      <c r="BR64" s="342" t="s">
        <v>564</v>
      </c>
      <c r="BS64" s="361">
        <v>303</v>
      </c>
      <c r="BT64" s="186">
        <f t="shared" si="33"/>
        <v>3.2</v>
      </c>
      <c r="BU64" s="186">
        <f t="shared" si="34"/>
        <v>2.4000000000000004</v>
      </c>
      <c r="BV64" s="186">
        <v>1.6</v>
      </c>
      <c r="BW64" s="25"/>
      <c r="BX64" s="322" t="s">
        <v>502</v>
      </c>
      <c r="BY64" s="363" t="s">
        <v>426</v>
      </c>
      <c r="BZ64" s="11" t="s">
        <v>4</v>
      </c>
      <c r="CA64" s="11">
        <v>0.3</v>
      </c>
      <c r="CB64" s="187" t="str">
        <f t="shared" ref="CB64:CB82" si="35">LEFT($BY64,SEARCH("-",$BY64)-1)</f>
        <v>IV</v>
      </c>
      <c r="CC64" s="11" t="s">
        <v>4</v>
      </c>
      <c r="CD64" s="11"/>
      <c r="CE64" s="187" t="str">
        <f t="shared" ref="CE64:CE82" si="36">LEFT($BY64,SEARCH("-",$BY64)-1)</f>
        <v>IV</v>
      </c>
      <c r="CF64" s="11" t="s">
        <v>4</v>
      </c>
      <c r="CG64" s="11"/>
      <c r="CH64" s="187" t="str">
        <f t="shared" ref="CH64:CH82" si="37">LEFT($BY64,SEARCH("-",$BY64)-1)</f>
        <v>IV</v>
      </c>
      <c r="CI64" s="11" t="s">
        <v>4</v>
      </c>
      <c r="CJ64" s="11"/>
      <c r="CK64" s="187" t="str">
        <f t="shared" ref="CK64:CK82" si="38">LEFT($BY64,SEARCH("-",$BY64)-1)</f>
        <v>IV</v>
      </c>
      <c r="CL64" s="11" t="s">
        <v>4</v>
      </c>
      <c r="CM64" s="11">
        <v>0.3</v>
      </c>
      <c r="CN64" s="11" t="s">
        <v>20</v>
      </c>
      <c r="CO64" s="11" t="s">
        <v>4</v>
      </c>
      <c r="CP64" s="11">
        <v>0.3</v>
      </c>
      <c r="CQ64" s="11" t="s">
        <v>20</v>
      </c>
      <c r="CR64" s="23"/>
      <c r="CS64" s="355" t="s">
        <v>662</v>
      </c>
      <c r="CT64" s="349" t="s">
        <v>258</v>
      </c>
      <c r="CU64" s="11" t="s">
        <v>4</v>
      </c>
      <c r="CV64" s="11">
        <v>0.3</v>
      </c>
      <c r="CW64" s="187" t="s">
        <v>20</v>
      </c>
      <c r="CX64" s="11" t="s">
        <v>4</v>
      </c>
      <c r="CY64" s="11"/>
      <c r="CZ64" s="187" t="s">
        <v>20</v>
      </c>
      <c r="DA64" s="11" t="s">
        <v>4</v>
      </c>
      <c r="DB64" s="11"/>
      <c r="DC64" s="187" t="s">
        <v>20</v>
      </c>
      <c r="DD64" s="11" t="s">
        <v>4</v>
      </c>
      <c r="DE64" s="11"/>
      <c r="DF64" s="187" t="s">
        <v>20</v>
      </c>
      <c r="DG64" s="11" t="s">
        <v>4</v>
      </c>
      <c r="DH64" s="11"/>
      <c r="DI64" s="187" t="s">
        <v>20</v>
      </c>
      <c r="DJ64" s="11" t="s">
        <v>4</v>
      </c>
      <c r="DK64" s="11"/>
      <c r="DL64" s="187" t="s">
        <v>20</v>
      </c>
      <c r="DM64" s="2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U64" s="70" t="s">
        <v>381</v>
      </c>
      <c r="EV64" s="225">
        <v>0</v>
      </c>
    </row>
    <row r="65" spans="1:134" x14ac:dyDescent="0.2">
      <c r="A65" s="329" t="s">
        <v>802</v>
      </c>
      <c r="B65" s="407" t="s">
        <v>116</v>
      </c>
      <c r="C65" s="11" t="s">
        <v>3</v>
      </c>
      <c r="D65" s="11">
        <v>0.5</v>
      </c>
      <c r="E65" s="11" t="s">
        <v>0</v>
      </c>
      <c r="F65" s="11" t="s">
        <v>21</v>
      </c>
      <c r="G65" s="187" t="s">
        <v>3</v>
      </c>
      <c r="H65" s="11">
        <v>0.2</v>
      </c>
      <c r="I65" s="11" t="s">
        <v>0</v>
      </c>
      <c r="J65" s="11" t="s">
        <v>21</v>
      </c>
      <c r="K65" s="187" t="s">
        <v>3</v>
      </c>
      <c r="L65" s="11">
        <v>0.2</v>
      </c>
      <c r="M65" s="11" t="s">
        <v>0</v>
      </c>
      <c r="N65" s="11" t="s">
        <v>21</v>
      </c>
      <c r="O65" s="187" t="s">
        <v>3</v>
      </c>
      <c r="P65" s="11">
        <v>0.2</v>
      </c>
      <c r="Q65" s="11" t="s">
        <v>0</v>
      </c>
      <c r="R65" s="11" t="s">
        <v>21</v>
      </c>
      <c r="S65" s="187" t="s">
        <v>3</v>
      </c>
      <c r="T65" s="11">
        <v>0.5</v>
      </c>
      <c r="U65" s="11"/>
      <c r="V65" s="11" t="s">
        <v>21</v>
      </c>
      <c r="W65" s="187" t="s">
        <v>3</v>
      </c>
      <c r="X65" s="11">
        <v>0.5</v>
      </c>
      <c r="Y65" s="11"/>
      <c r="Z65" s="11" t="s">
        <v>21</v>
      </c>
      <c r="AA65" s="21"/>
      <c r="AB65" s="332" t="s">
        <v>1264</v>
      </c>
      <c r="AC65" s="302" t="s">
        <v>391</v>
      </c>
      <c r="AD65" s="11" t="s">
        <v>3</v>
      </c>
      <c r="AE65" s="11">
        <v>0.5</v>
      </c>
      <c r="AF65" s="11" t="s">
        <v>1</v>
      </c>
      <c r="AG65" s="11" t="s">
        <v>3</v>
      </c>
      <c r="AH65" s="11">
        <v>0.2</v>
      </c>
      <c r="AI65" s="11" t="s">
        <v>1</v>
      </c>
      <c r="AJ65" s="11" t="s">
        <v>3</v>
      </c>
      <c r="AK65" s="11">
        <v>0.2</v>
      </c>
      <c r="AL65" s="11" t="s">
        <v>1</v>
      </c>
      <c r="AM65" s="11" t="s">
        <v>3</v>
      </c>
      <c r="AN65" s="11">
        <v>0.2</v>
      </c>
      <c r="AO65" s="11" t="s">
        <v>1</v>
      </c>
      <c r="AP65" s="11" t="s">
        <v>3</v>
      </c>
      <c r="AQ65" s="11">
        <v>0.5</v>
      </c>
      <c r="AR65" s="11"/>
      <c r="AS65" s="11" t="s">
        <v>3</v>
      </c>
      <c r="AT65" s="11">
        <v>0.5</v>
      </c>
      <c r="AU65" s="11"/>
      <c r="AV65" s="23"/>
      <c r="AW65" s="332" t="s">
        <v>643</v>
      </c>
      <c r="AX65" s="302" t="s">
        <v>121</v>
      </c>
      <c r="AY65" s="11" t="s">
        <v>3</v>
      </c>
      <c r="AZ65" s="11">
        <v>0.5</v>
      </c>
      <c r="BA65" s="11" t="s">
        <v>0</v>
      </c>
      <c r="BB65" s="11" t="s">
        <v>3</v>
      </c>
      <c r="BC65" s="11">
        <v>0.1</v>
      </c>
      <c r="BD65" s="11" t="s">
        <v>0</v>
      </c>
      <c r="BE65" s="11" t="s">
        <v>3</v>
      </c>
      <c r="BF65" s="11">
        <v>0.1</v>
      </c>
      <c r="BG65" s="11" t="s">
        <v>0</v>
      </c>
      <c r="BH65" s="11" t="s">
        <v>3</v>
      </c>
      <c r="BI65" s="11"/>
      <c r="BJ65" s="11" t="s">
        <v>0</v>
      </c>
      <c r="BK65" s="11" t="s">
        <v>3</v>
      </c>
      <c r="BL65" s="11"/>
      <c r="BM65" s="11"/>
      <c r="BN65" s="11" t="s">
        <v>3</v>
      </c>
      <c r="BO65" s="11"/>
      <c r="BP65" s="11"/>
      <c r="BQ65" s="23"/>
      <c r="BR65" s="204" t="s">
        <v>573</v>
      </c>
      <c r="BS65" s="238">
        <v>307</v>
      </c>
      <c r="BT65" s="186">
        <f t="shared" si="33"/>
        <v>3.6</v>
      </c>
      <c r="BU65" s="186">
        <f t="shared" si="34"/>
        <v>2.7</v>
      </c>
      <c r="BV65" s="186">
        <v>1.8</v>
      </c>
      <c r="BW65" s="25"/>
      <c r="BX65" s="204" t="s">
        <v>503</v>
      </c>
      <c r="BY65" s="238" t="s">
        <v>259</v>
      </c>
      <c r="BZ65" s="11" t="s">
        <v>4</v>
      </c>
      <c r="CA65" s="11">
        <v>0.3</v>
      </c>
      <c r="CB65" s="187" t="str">
        <f t="shared" si="35"/>
        <v>IV</v>
      </c>
      <c r="CC65" s="11" t="s">
        <v>4</v>
      </c>
      <c r="CD65" s="11"/>
      <c r="CE65" s="187" t="str">
        <f t="shared" si="36"/>
        <v>IV</v>
      </c>
      <c r="CF65" s="11" t="s">
        <v>4</v>
      </c>
      <c r="CG65" s="11"/>
      <c r="CH65" s="187" t="str">
        <f t="shared" si="37"/>
        <v>IV</v>
      </c>
      <c r="CI65" s="11" t="s">
        <v>4</v>
      </c>
      <c r="CJ65" s="11"/>
      <c r="CK65" s="187" t="str">
        <f t="shared" si="38"/>
        <v>IV</v>
      </c>
      <c r="CL65" s="11" t="s">
        <v>4</v>
      </c>
      <c r="CM65" s="11">
        <v>0.3</v>
      </c>
      <c r="CN65" s="11" t="s">
        <v>20</v>
      </c>
      <c r="CO65" s="11" t="s">
        <v>4</v>
      </c>
      <c r="CP65" s="11">
        <v>0.3</v>
      </c>
      <c r="CQ65" s="11" t="s">
        <v>20</v>
      </c>
      <c r="CR65" s="23"/>
      <c r="CS65" s="342" t="s">
        <v>663</v>
      </c>
      <c r="CT65" s="361" t="s">
        <v>258</v>
      </c>
      <c r="CU65" s="11" t="s">
        <v>4</v>
      </c>
      <c r="CV65" s="11">
        <v>0.3</v>
      </c>
      <c r="CW65" s="187" t="s">
        <v>20</v>
      </c>
      <c r="CX65" s="11" t="s">
        <v>4</v>
      </c>
      <c r="CY65" s="11"/>
      <c r="CZ65" s="187" t="s">
        <v>20</v>
      </c>
      <c r="DA65" s="11" t="s">
        <v>4</v>
      </c>
      <c r="DB65" s="11"/>
      <c r="DC65" s="187" t="s">
        <v>20</v>
      </c>
      <c r="DD65" s="11" t="s">
        <v>4</v>
      </c>
      <c r="DE65" s="11"/>
      <c r="DF65" s="187" t="s">
        <v>20</v>
      </c>
      <c r="DG65" s="11" t="s">
        <v>4</v>
      </c>
      <c r="DH65" s="11"/>
      <c r="DI65" s="187" t="s">
        <v>20</v>
      </c>
      <c r="DJ65" s="11" t="s">
        <v>4</v>
      </c>
      <c r="DK65" s="11"/>
      <c r="DL65" s="187" t="s">
        <v>20</v>
      </c>
      <c r="DM65" s="2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</row>
    <row r="66" spans="1:134" x14ac:dyDescent="0.2">
      <c r="A66" s="204" t="s">
        <v>803</v>
      </c>
      <c r="B66" s="414" t="s">
        <v>116</v>
      </c>
      <c r="C66" s="11" t="s">
        <v>3</v>
      </c>
      <c r="D66" s="11">
        <v>0.5</v>
      </c>
      <c r="E66" s="11" t="s">
        <v>0</v>
      </c>
      <c r="F66" s="11" t="s">
        <v>21</v>
      </c>
      <c r="G66" s="187" t="s">
        <v>3</v>
      </c>
      <c r="H66" s="11">
        <v>0.2</v>
      </c>
      <c r="I66" s="11" t="s">
        <v>0</v>
      </c>
      <c r="J66" s="11" t="s">
        <v>21</v>
      </c>
      <c r="K66" s="187" t="s">
        <v>3</v>
      </c>
      <c r="L66" s="11">
        <v>0.2</v>
      </c>
      <c r="M66" s="11" t="s">
        <v>0</v>
      </c>
      <c r="N66" s="11" t="s">
        <v>21</v>
      </c>
      <c r="O66" s="187" t="s">
        <v>3</v>
      </c>
      <c r="P66" s="11">
        <v>0.2</v>
      </c>
      <c r="Q66" s="11" t="s">
        <v>0</v>
      </c>
      <c r="R66" s="11" t="s">
        <v>21</v>
      </c>
      <c r="S66" s="187" t="s">
        <v>3</v>
      </c>
      <c r="T66" s="11">
        <v>0.5</v>
      </c>
      <c r="U66" s="11"/>
      <c r="V66" s="11" t="s">
        <v>21</v>
      </c>
      <c r="W66" s="187" t="s">
        <v>3</v>
      </c>
      <c r="X66" s="11">
        <v>0.5</v>
      </c>
      <c r="Y66" s="11"/>
      <c r="Z66" s="11" t="s">
        <v>21</v>
      </c>
      <c r="AA66" s="21"/>
      <c r="AB66" s="327" t="s">
        <v>1265</v>
      </c>
      <c r="AC66" s="337" t="s">
        <v>391</v>
      </c>
      <c r="AD66" s="11" t="s">
        <v>3</v>
      </c>
      <c r="AE66" s="11">
        <v>0.5</v>
      </c>
      <c r="AF66" s="11" t="s">
        <v>1</v>
      </c>
      <c r="AG66" s="11" t="s">
        <v>3</v>
      </c>
      <c r="AH66" s="11">
        <v>0.2</v>
      </c>
      <c r="AI66" s="11" t="s">
        <v>1</v>
      </c>
      <c r="AJ66" s="11" t="s">
        <v>3</v>
      </c>
      <c r="AK66" s="11">
        <v>0.2</v>
      </c>
      <c r="AL66" s="11" t="s">
        <v>1</v>
      </c>
      <c r="AM66" s="11" t="s">
        <v>3</v>
      </c>
      <c r="AN66" s="11">
        <v>0.2</v>
      </c>
      <c r="AO66" s="11" t="s">
        <v>1</v>
      </c>
      <c r="AP66" s="11" t="s">
        <v>3</v>
      </c>
      <c r="AQ66" s="11">
        <v>0.5</v>
      </c>
      <c r="AR66" s="11"/>
      <c r="AS66" s="11" t="s">
        <v>3</v>
      </c>
      <c r="AT66" s="11">
        <v>0.5</v>
      </c>
      <c r="AU66" s="11"/>
      <c r="AV66" s="23"/>
      <c r="AW66" s="327" t="s">
        <v>644</v>
      </c>
      <c r="AX66" s="337" t="s">
        <v>121</v>
      </c>
      <c r="AY66" s="11" t="s">
        <v>3</v>
      </c>
      <c r="AZ66" s="11">
        <v>0.5</v>
      </c>
      <c r="BA66" s="11" t="s">
        <v>0</v>
      </c>
      <c r="BB66" s="11" t="s">
        <v>3</v>
      </c>
      <c r="BC66" s="11">
        <v>0.1</v>
      </c>
      <c r="BD66" s="11" t="s">
        <v>0</v>
      </c>
      <c r="BE66" s="11" t="s">
        <v>3</v>
      </c>
      <c r="BF66" s="11">
        <v>0.1</v>
      </c>
      <c r="BG66" s="11" t="s">
        <v>0</v>
      </c>
      <c r="BH66" s="11" t="s">
        <v>3</v>
      </c>
      <c r="BI66" s="11"/>
      <c r="BJ66" s="11" t="s">
        <v>0</v>
      </c>
      <c r="BK66" s="11" t="s">
        <v>3</v>
      </c>
      <c r="BL66" s="11"/>
      <c r="BM66" s="11"/>
      <c r="BN66" s="11" t="s">
        <v>3</v>
      </c>
      <c r="BO66" s="11"/>
      <c r="BP66" s="11"/>
      <c r="BQ66" s="23"/>
      <c r="BR66" s="327" t="s">
        <v>565</v>
      </c>
      <c r="BS66" s="350">
        <v>308</v>
      </c>
      <c r="BT66" s="186">
        <f t="shared" si="33"/>
        <v>4</v>
      </c>
      <c r="BU66" s="186">
        <f t="shared" si="34"/>
        <v>3</v>
      </c>
      <c r="BV66" s="186">
        <v>2</v>
      </c>
      <c r="BW66" s="25"/>
      <c r="BX66" s="204" t="s">
        <v>504</v>
      </c>
      <c r="BY66" s="238" t="s">
        <v>259</v>
      </c>
      <c r="BZ66" s="11" t="s">
        <v>4</v>
      </c>
      <c r="CA66" s="11">
        <v>0.3</v>
      </c>
      <c r="CB66" s="187" t="str">
        <f t="shared" si="35"/>
        <v>IV</v>
      </c>
      <c r="CC66" s="11" t="s">
        <v>4</v>
      </c>
      <c r="CD66" s="11"/>
      <c r="CE66" s="187" t="str">
        <f t="shared" si="36"/>
        <v>IV</v>
      </c>
      <c r="CF66" s="11" t="s">
        <v>4</v>
      </c>
      <c r="CG66" s="11"/>
      <c r="CH66" s="187" t="str">
        <f t="shared" si="37"/>
        <v>IV</v>
      </c>
      <c r="CI66" s="11" t="s">
        <v>4</v>
      </c>
      <c r="CJ66" s="11"/>
      <c r="CK66" s="187" t="str">
        <f t="shared" si="38"/>
        <v>IV</v>
      </c>
      <c r="CL66" s="11" t="s">
        <v>4</v>
      </c>
      <c r="CM66" s="11">
        <v>0.3</v>
      </c>
      <c r="CN66" s="11" t="s">
        <v>20</v>
      </c>
      <c r="CO66" s="11" t="s">
        <v>4</v>
      </c>
      <c r="CP66" s="11">
        <v>0.3</v>
      </c>
      <c r="CQ66" s="11" t="s">
        <v>20</v>
      </c>
      <c r="CR66" s="23"/>
      <c r="CS66" s="329" t="s">
        <v>999</v>
      </c>
      <c r="CT66" s="238" t="s">
        <v>250</v>
      </c>
      <c r="CU66" s="11" t="s">
        <v>4</v>
      </c>
      <c r="CV66" s="11">
        <v>0.3</v>
      </c>
      <c r="CW66" s="187" t="s">
        <v>20</v>
      </c>
      <c r="CX66" s="11" t="s">
        <v>4</v>
      </c>
      <c r="CY66" s="11"/>
      <c r="CZ66" s="187" t="s">
        <v>20</v>
      </c>
      <c r="DA66" s="11" t="s">
        <v>4</v>
      </c>
      <c r="DB66" s="11"/>
      <c r="DC66" s="187" t="s">
        <v>20</v>
      </c>
      <c r="DD66" s="11" t="s">
        <v>4</v>
      </c>
      <c r="DE66" s="11"/>
      <c r="DF66" s="187" t="s">
        <v>20</v>
      </c>
      <c r="DG66" s="11" t="s">
        <v>4</v>
      </c>
      <c r="DH66" s="11"/>
      <c r="DI66" s="187" t="s">
        <v>20</v>
      </c>
      <c r="DJ66" s="11" t="s">
        <v>4</v>
      </c>
      <c r="DK66" s="11"/>
      <c r="DL66" s="187" t="s">
        <v>20</v>
      </c>
      <c r="DM66" s="2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</row>
    <row r="67" spans="1:134" x14ac:dyDescent="0.2">
      <c r="A67" s="204" t="s">
        <v>804</v>
      </c>
      <c r="B67" s="414" t="s">
        <v>116</v>
      </c>
      <c r="C67" s="11" t="s">
        <v>3</v>
      </c>
      <c r="D67" s="11">
        <v>0.5</v>
      </c>
      <c r="E67" s="11" t="s">
        <v>0</v>
      </c>
      <c r="F67" s="11" t="s">
        <v>21</v>
      </c>
      <c r="G67" s="187" t="s">
        <v>3</v>
      </c>
      <c r="H67" s="11">
        <v>0.2</v>
      </c>
      <c r="I67" s="11" t="s">
        <v>0</v>
      </c>
      <c r="J67" s="11" t="s">
        <v>21</v>
      </c>
      <c r="K67" s="187" t="s">
        <v>3</v>
      </c>
      <c r="L67" s="11">
        <v>0.2</v>
      </c>
      <c r="M67" s="11" t="s">
        <v>0</v>
      </c>
      <c r="N67" s="11" t="s">
        <v>21</v>
      </c>
      <c r="O67" s="187" t="s">
        <v>3</v>
      </c>
      <c r="P67" s="11">
        <v>0.2</v>
      </c>
      <c r="Q67" s="11" t="s">
        <v>0</v>
      </c>
      <c r="R67" s="11" t="s">
        <v>21</v>
      </c>
      <c r="S67" s="187" t="s">
        <v>3</v>
      </c>
      <c r="T67" s="11">
        <v>0.5</v>
      </c>
      <c r="U67" s="11"/>
      <c r="V67" s="11" t="s">
        <v>21</v>
      </c>
      <c r="W67" s="187" t="s">
        <v>3</v>
      </c>
      <c r="X67" s="11">
        <v>0.5</v>
      </c>
      <c r="Y67" s="11"/>
      <c r="Z67" s="11" t="s">
        <v>21</v>
      </c>
      <c r="AA67" s="21"/>
      <c r="AB67" s="329" t="s">
        <v>1272</v>
      </c>
      <c r="AC67" s="298" t="s">
        <v>392</v>
      </c>
      <c r="AD67" s="11" t="s">
        <v>3</v>
      </c>
      <c r="AE67" s="11">
        <v>0.5</v>
      </c>
      <c r="AF67" s="11" t="s">
        <v>1</v>
      </c>
      <c r="AG67" s="11" t="s">
        <v>3</v>
      </c>
      <c r="AH67" s="11">
        <v>0.2</v>
      </c>
      <c r="AI67" s="11" t="s">
        <v>1</v>
      </c>
      <c r="AJ67" s="11" t="s">
        <v>3</v>
      </c>
      <c r="AK67" s="11">
        <v>0.2</v>
      </c>
      <c r="AL67" s="11" t="s">
        <v>1</v>
      </c>
      <c r="AM67" s="11" t="s">
        <v>3</v>
      </c>
      <c r="AN67" s="11">
        <v>0.2</v>
      </c>
      <c r="AO67" s="11" t="s">
        <v>1</v>
      </c>
      <c r="AP67" s="11" t="s">
        <v>3</v>
      </c>
      <c r="AQ67" s="11">
        <v>0.5</v>
      </c>
      <c r="AR67" s="11"/>
      <c r="AS67" s="11" t="s">
        <v>3</v>
      </c>
      <c r="AT67" s="11">
        <v>0.5</v>
      </c>
      <c r="AU67" s="11"/>
      <c r="AV67" s="23"/>
      <c r="AW67" s="327" t="s">
        <v>645</v>
      </c>
      <c r="AX67" s="337" t="s">
        <v>121</v>
      </c>
      <c r="AY67" s="11" t="s">
        <v>3</v>
      </c>
      <c r="AZ67" s="11">
        <v>0.5</v>
      </c>
      <c r="BA67" s="11" t="s">
        <v>0</v>
      </c>
      <c r="BB67" s="11" t="s">
        <v>3</v>
      </c>
      <c r="BC67" s="11">
        <v>0.1</v>
      </c>
      <c r="BD67" s="11" t="s">
        <v>0</v>
      </c>
      <c r="BE67" s="11" t="s">
        <v>3</v>
      </c>
      <c r="BF67" s="11">
        <v>0.1</v>
      </c>
      <c r="BG67" s="11" t="s">
        <v>0</v>
      </c>
      <c r="BH67" s="11" t="s">
        <v>3</v>
      </c>
      <c r="BI67" s="11"/>
      <c r="BJ67" s="11" t="s">
        <v>0</v>
      </c>
      <c r="BK67" s="11" t="s">
        <v>3</v>
      </c>
      <c r="BL67" s="11"/>
      <c r="BM67" s="11"/>
      <c r="BN67" s="11" t="s">
        <v>3</v>
      </c>
      <c r="BO67" s="11"/>
      <c r="BP67" s="11"/>
      <c r="BQ67" s="23"/>
      <c r="BR67" s="330" t="s">
        <v>566</v>
      </c>
      <c r="BS67" s="369">
        <v>309</v>
      </c>
      <c r="BT67" s="186">
        <f t="shared" si="33"/>
        <v>4</v>
      </c>
      <c r="BU67" s="186">
        <f t="shared" si="34"/>
        <v>3</v>
      </c>
      <c r="BV67" s="186">
        <v>2</v>
      </c>
      <c r="BW67" s="25"/>
      <c r="BX67" s="204" t="s">
        <v>505</v>
      </c>
      <c r="BY67" s="238" t="s">
        <v>259</v>
      </c>
      <c r="BZ67" s="11" t="s">
        <v>4</v>
      </c>
      <c r="CA67" s="11">
        <v>0.3</v>
      </c>
      <c r="CB67" s="187" t="str">
        <f t="shared" si="35"/>
        <v>IV</v>
      </c>
      <c r="CC67" s="11" t="s">
        <v>4</v>
      </c>
      <c r="CD67" s="11"/>
      <c r="CE67" s="187" t="str">
        <f t="shared" si="36"/>
        <v>IV</v>
      </c>
      <c r="CF67" s="11" t="s">
        <v>4</v>
      </c>
      <c r="CG67" s="11"/>
      <c r="CH67" s="187" t="str">
        <f t="shared" si="37"/>
        <v>IV</v>
      </c>
      <c r="CI67" s="11" t="s">
        <v>4</v>
      </c>
      <c r="CJ67" s="11"/>
      <c r="CK67" s="187" t="str">
        <f t="shared" si="38"/>
        <v>IV</v>
      </c>
      <c r="CL67" s="11" t="s">
        <v>4</v>
      </c>
      <c r="CM67" s="11">
        <v>0.3</v>
      </c>
      <c r="CN67" s="11" t="s">
        <v>20</v>
      </c>
      <c r="CO67" s="11" t="s">
        <v>4</v>
      </c>
      <c r="CP67" s="11">
        <v>0.3</v>
      </c>
      <c r="CQ67" s="11" t="s">
        <v>20</v>
      </c>
      <c r="CR67" s="23"/>
      <c r="CS67" s="330" t="s">
        <v>1000</v>
      </c>
      <c r="CT67" s="369" t="s">
        <v>250</v>
      </c>
      <c r="CU67" s="11" t="s">
        <v>4</v>
      </c>
      <c r="CV67" s="11">
        <v>0.3</v>
      </c>
      <c r="CW67" s="187" t="s">
        <v>20</v>
      </c>
      <c r="CX67" s="11" t="s">
        <v>4</v>
      </c>
      <c r="CY67" s="11"/>
      <c r="CZ67" s="187" t="s">
        <v>20</v>
      </c>
      <c r="DA67" s="11" t="s">
        <v>4</v>
      </c>
      <c r="DB67" s="11"/>
      <c r="DC67" s="187" t="s">
        <v>20</v>
      </c>
      <c r="DD67" s="11" t="s">
        <v>4</v>
      </c>
      <c r="DE67" s="11"/>
      <c r="DF67" s="187" t="s">
        <v>20</v>
      </c>
      <c r="DG67" s="11" t="s">
        <v>4</v>
      </c>
      <c r="DH67" s="11"/>
      <c r="DI67" s="187" t="s">
        <v>20</v>
      </c>
      <c r="DJ67" s="11" t="s">
        <v>4</v>
      </c>
      <c r="DK67" s="11"/>
      <c r="DL67" s="187" t="s">
        <v>20</v>
      </c>
      <c r="DM67" s="2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</row>
    <row r="68" spans="1:134" ht="13.5" thickBot="1" x14ac:dyDescent="0.25">
      <c r="A68" s="330" t="s">
        <v>805</v>
      </c>
      <c r="B68" s="408" t="s">
        <v>116</v>
      </c>
      <c r="C68" s="11" t="s">
        <v>3</v>
      </c>
      <c r="D68" s="11">
        <v>0.5</v>
      </c>
      <c r="E68" s="11" t="s">
        <v>0</v>
      </c>
      <c r="F68" s="11" t="s">
        <v>21</v>
      </c>
      <c r="G68" s="187" t="s">
        <v>3</v>
      </c>
      <c r="H68" s="11">
        <v>0.2</v>
      </c>
      <c r="I68" s="11" t="s">
        <v>0</v>
      </c>
      <c r="J68" s="11" t="s">
        <v>21</v>
      </c>
      <c r="K68" s="187" t="s">
        <v>3</v>
      </c>
      <c r="L68" s="11">
        <v>0.2</v>
      </c>
      <c r="M68" s="11" t="s">
        <v>0</v>
      </c>
      <c r="N68" s="11" t="s">
        <v>21</v>
      </c>
      <c r="O68" s="187" t="s">
        <v>3</v>
      </c>
      <c r="P68" s="11">
        <v>0.2</v>
      </c>
      <c r="Q68" s="11" t="s">
        <v>0</v>
      </c>
      <c r="R68" s="11" t="s">
        <v>21</v>
      </c>
      <c r="S68" s="187" t="s">
        <v>3</v>
      </c>
      <c r="T68" s="11">
        <v>0.5</v>
      </c>
      <c r="U68" s="11"/>
      <c r="V68" s="11" t="s">
        <v>21</v>
      </c>
      <c r="W68" s="187" t="s">
        <v>3</v>
      </c>
      <c r="X68" s="11">
        <v>0.5</v>
      </c>
      <c r="Y68" s="11"/>
      <c r="Z68" s="11" t="s">
        <v>21</v>
      </c>
      <c r="AA68" s="21"/>
      <c r="AB68" s="204" t="s">
        <v>1273</v>
      </c>
      <c r="AC68" s="284" t="s">
        <v>392</v>
      </c>
      <c r="AD68" s="11" t="s">
        <v>3</v>
      </c>
      <c r="AE68" s="11">
        <v>0.5</v>
      </c>
      <c r="AF68" s="11" t="s">
        <v>1</v>
      </c>
      <c r="AG68" s="11" t="s">
        <v>3</v>
      </c>
      <c r="AH68" s="11">
        <v>0.2</v>
      </c>
      <c r="AI68" s="11" t="s">
        <v>1</v>
      </c>
      <c r="AJ68" s="11" t="s">
        <v>3</v>
      </c>
      <c r="AK68" s="11">
        <v>0.2</v>
      </c>
      <c r="AL68" s="11" t="s">
        <v>1</v>
      </c>
      <c r="AM68" s="11" t="s">
        <v>3</v>
      </c>
      <c r="AN68" s="11">
        <v>0.2</v>
      </c>
      <c r="AO68" s="11" t="s">
        <v>1</v>
      </c>
      <c r="AP68" s="11" t="s">
        <v>3</v>
      </c>
      <c r="AQ68" s="11">
        <v>0.5</v>
      </c>
      <c r="AR68" s="11"/>
      <c r="AS68" s="11" t="s">
        <v>3</v>
      </c>
      <c r="AT68" s="11">
        <v>0.5</v>
      </c>
      <c r="AU68" s="11"/>
      <c r="AV68" s="23"/>
      <c r="AW68" s="326" t="s">
        <v>646</v>
      </c>
      <c r="AX68" s="343" t="s">
        <v>121</v>
      </c>
      <c r="AY68" s="11" t="s">
        <v>3</v>
      </c>
      <c r="AZ68" s="11">
        <v>0.5</v>
      </c>
      <c r="BA68" s="11" t="s">
        <v>0</v>
      </c>
      <c r="BB68" s="11" t="s">
        <v>3</v>
      </c>
      <c r="BC68" s="11">
        <v>0.1</v>
      </c>
      <c r="BD68" s="11" t="s">
        <v>0</v>
      </c>
      <c r="BE68" s="11" t="s">
        <v>3</v>
      </c>
      <c r="BF68" s="11">
        <v>0.1</v>
      </c>
      <c r="BG68" s="11" t="s">
        <v>0</v>
      </c>
      <c r="BH68" s="11" t="s">
        <v>3</v>
      </c>
      <c r="BI68" s="11"/>
      <c r="BJ68" s="11" t="s">
        <v>0</v>
      </c>
      <c r="BK68" s="11" t="s">
        <v>3</v>
      </c>
      <c r="BL68" s="11"/>
      <c r="BM68" s="11"/>
      <c r="BN68" s="11" t="s">
        <v>3</v>
      </c>
      <c r="BO68" s="11"/>
      <c r="BP68" s="11"/>
      <c r="BQ68" s="23"/>
      <c r="BR68" s="327" t="s">
        <v>567</v>
      </c>
      <c r="BS68" s="350">
        <v>313</v>
      </c>
      <c r="BT68" s="186">
        <f t="shared" ref="BT68:BT72" si="39">BV68*2</f>
        <v>5.6</v>
      </c>
      <c r="BU68" s="186">
        <f t="shared" si="34"/>
        <v>4.1999999999999993</v>
      </c>
      <c r="BV68" s="186">
        <v>2.8</v>
      </c>
      <c r="BW68" s="25"/>
      <c r="BX68" s="204" t="s">
        <v>506</v>
      </c>
      <c r="BY68" s="238" t="s">
        <v>259</v>
      </c>
      <c r="BZ68" s="11" t="s">
        <v>4</v>
      </c>
      <c r="CA68" s="11">
        <v>0.3</v>
      </c>
      <c r="CB68" s="187" t="str">
        <f t="shared" si="35"/>
        <v>IV</v>
      </c>
      <c r="CC68" s="11" t="s">
        <v>4</v>
      </c>
      <c r="CD68" s="11"/>
      <c r="CE68" s="187" t="str">
        <f t="shared" si="36"/>
        <v>IV</v>
      </c>
      <c r="CF68" s="11" t="s">
        <v>4</v>
      </c>
      <c r="CG68" s="11"/>
      <c r="CH68" s="187" t="str">
        <f t="shared" si="37"/>
        <v>IV</v>
      </c>
      <c r="CI68" s="11" t="s">
        <v>4</v>
      </c>
      <c r="CJ68" s="11"/>
      <c r="CK68" s="187" t="str">
        <f t="shared" si="38"/>
        <v>IV</v>
      </c>
      <c r="CL68" s="11" t="s">
        <v>4</v>
      </c>
      <c r="CM68" s="11">
        <v>0.3</v>
      </c>
      <c r="CN68" s="11" t="s">
        <v>20</v>
      </c>
      <c r="CO68" s="11" t="s">
        <v>4</v>
      </c>
      <c r="CP68" s="11">
        <v>0.3</v>
      </c>
      <c r="CQ68" s="11" t="s">
        <v>20</v>
      </c>
      <c r="CR68" s="23"/>
      <c r="CS68" s="327" t="s">
        <v>1450</v>
      </c>
      <c r="CT68" s="350" t="s">
        <v>479</v>
      </c>
      <c r="CU68" s="11" t="s">
        <v>4</v>
      </c>
      <c r="CV68" s="11">
        <v>0.3</v>
      </c>
      <c r="CW68" s="187" t="s">
        <v>20</v>
      </c>
      <c r="CX68" s="11" t="s">
        <v>4</v>
      </c>
      <c r="CY68" s="11"/>
      <c r="CZ68" s="187" t="s">
        <v>20</v>
      </c>
      <c r="DA68" s="11" t="s">
        <v>4</v>
      </c>
      <c r="DB68" s="11"/>
      <c r="DC68" s="187" t="s">
        <v>20</v>
      </c>
      <c r="DD68" s="11" t="s">
        <v>4</v>
      </c>
      <c r="DE68" s="11"/>
      <c r="DF68" s="187" t="s">
        <v>20</v>
      </c>
      <c r="DG68" s="11" t="s">
        <v>4</v>
      </c>
      <c r="DH68" s="11"/>
      <c r="DI68" s="187" t="s">
        <v>20</v>
      </c>
      <c r="DJ68" s="11" t="s">
        <v>4</v>
      </c>
      <c r="DK68" s="11"/>
      <c r="DL68" s="187" t="s">
        <v>20</v>
      </c>
      <c r="DM68" s="2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</row>
    <row r="69" spans="1:134" x14ac:dyDescent="0.2">
      <c r="A69" s="332" t="s">
        <v>806</v>
      </c>
      <c r="B69" s="409" t="s">
        <v>117</v>
      </c>
      <c r="C69" s="11" t="s">
        <v>3</v>
      </c>
      <c r="D69" s="11">
        <v>0.5</v>
      </c>
      <c r="E69" s="11" t="s">
        <v>0</v>
      </c>
      <c r="F69" s="11" t="s">
        <v>21</v>
      </c>
      <c r="G69" s="187" t="s">
        <v>3</v>
      </c>
      <c r="H69" s="11">
        <v>0.2</v>
      </c>
      <c r="I69" s="11" t="s">
        <v>0</v>
      </c>
      <c r="J69" s="11" t="s">
        <v>21</v>
      </c>
      <c r="K69" s="187" t="s">
        <v>3</v>
      </c>
      <c r="L69" s="11">
        <v>0.2</v>
      </c>
      <c r="M69" s="11" t="s">
        <v>0</v>
      </c>
      <c r="N69" s="11" t="s">
        <v>21</v>
      </c>
      <c r="O69" s="187" t="s">
        <v>3</v>
      </c>
      <c r="P69" s="11">
        <v>0.2</v>
      </c>
      <c r="Q69" s="11" t="s">
        <v>0</v>
      </c>
      <c r="R69" s="11" t="s">
        <v>21</v>
      </c>
      <c r="S69" s="187" t="s">
        <v>3</v>
      </c>
      <c r="T69" s="11">
        <v>0.5</v>
      </c>
      <c r="U69" s="11"/>
      <c r="V69" s="11" t="s">
        <v>21</v>
      </c>
      <c r="W69" s="187" t="s">
        <v>3</v>
      </c>
      <c r="X69" s="11">
        <v>0.5</v>
      </c>
      <c r="Y69" s="11"/>
      <c r="Z69" s="11" t="s">
        <v>21</v>
      </c>
      <c r="AA69" s="21"/>
      <c r="AB69" s="204" t="s">
        <v>1274</v>
      </c>
      <c r="AC69" s="284" t="s">
        <v>392</v>
      </c>
      <c r="AD69" s="11" t="s">
        <v>3</v>
      </c>
      <c r="AE69" s="11">
        <v>0.5</v>
      </c>
      <c r="AF69" s="11" t="s">
        <v>1</v>
      </c>
      <c r="AG69" s="11" t="s">
        <v>3</v>
      </c>
      <c r="AH69" s="11">
        <v>0.2</v>
      </c>
      <c r="AI69" s="11" t="s">
        <v>1</v>
      </c>
      <c r="AJ69" s="11" t="s">
        <v>3</v>
      </c>
      <c r="AK69" s="11">
        <v>0.2</v>
      </c>
      <c r="AL69" s="11" t="s">
        <v>1</v>
      </c>
      <c r="AM69" s="11" t="s">
        <v>3</v>
      </c>
      <c r="AN69" s="11">
        <v>0.2</v>
      </c>
      <c r="AO69" s="11" t="s">
        <v>1</v>
      </c>
      <c r="AP69" s="11" t="s">
        <v>3</v>
      </c>
      <c r="AQ69" s="11">
        <v>0.5</v>
      </c>
      <c r="AR69" s="11"/>
      <c r="AS69" s="11" t="s">
        <v>3</v>
      </c>
      <c r="AT69" s="11">
        <v>0.5</v>
      </c>
      <c r="AU69" s="11"/>
      <c r="AV69" s="23"/>
      <c r="AW69" s="203" t="s">
        <v>647</v>
      </c>
      <c r="AX69" s="218" t="s">
        <v>124</v>
      </c>
      <c r="AY69" s="11" t="s">
        <v>3</v>
      </c>
      <c r="AZ69" s="11">
        <v>0.5</v>
      </c>
      <c r="BA69" s="11" t="s">
        <v>1</v>
      </c>
      <c r="BB69" s="11" t="s">
        <v>3</v>
      </c>
      <c r="BC69" s="11">
        <v>0.1</v>
      </c>
      <c r="BD69" s="11" t="s">
        <v>1</v>
      </c>
      <c r="BE69" s="11" t="s">
        <v>3</v>
      </c>
      <c r="BF69" s="11">
        <v>0.1</v>
      </c>
      <c r="BG69" s="11" t="s">
        <v>1</v>
      </c>
      <c r="BH69" s="11" t="s">
        <v>3</v>
      </c>
      <c r="BI69" s="11"/>
      <c r="BJ69" s="11" t="s">
        <v>1</v>
      </c>
      <c r="BK69" s="11" t="s">
        <v>3</v>
      </c>
      <c r="BL69" s="11"/>
      <c r="BM69" s="11"/>
      <c r="BN69" s="11" t="s">
        <v>3</v>
      </c>
      <c r="BO69" s="11"/>
      <c r="BP69" s="11"/>
      <c r="BQ69" s="23"/>
      <c r="BR69" s="330" t="s">
        <v>568</v>
      </c>
      <c r="BS69" s="369">
        <v>314</v>
      </c>
      <c r="BT69" s="186">
        <f t="shared" si="39"/>
        <v>6.4</v>
      </c>
      <c r="BU69" s="186">
        <f t="shared" si="34"/>
        <v>4.8000000000000007</v>
      </c>
      <c r="BV69" s="186">
        <v>3.2</v>
      </c>
      <c r="BW69" s="25"/>
      <c r="BX69" s="204" t="s">
        <v>507</v>
      </c>
      <c r="BY69" s="238" t="s">
        <v>259</v>
      </c>
      <c r="BZ69" s="11" t="s">
        <v>4</v>
      </c>
      <c r="CA69" s="11">
        <v>0.3</v>
      </c>
      <c r="CB69" s="187" t="str">
        <f t="shared" si="35"/>
        <v>IV</v>
      </c>
      <c r="CC69" s="11" t="s">
        <v>4</v>
      </c>
      <c r="CD69" s="11"/>
      <c r="CE69" s="187" t="str">
        <f t="shared" si="36"/>
        <v>IV</v>
      </c>
      <c r="CF69" s="11" t="s">
        <v>4</v>
      </c>
      <c r="CG69" s="11"/>
      <c r="CH69" s="187" t="str">
        <f t="shared" si="37"/>
        <v>IV</v>
      </c>
      <c r="CI69" s="11" t="s">
        <v>4</v>
      </c>
      <c r="CJ69" s="11"/>
      <c r="CK69" s="187" t="str">
        <f t="shared" si="38"/>
        <v>IV</v>
      </c>
      <c r="CL69" s="11" t="s">
        <v>4</v>
      </c>
      <c r="CM69" s="11">
        <v>0.3</v>
      </c>
      <c r="CN69" s="11" t="s">
        <v>20</v>
      </c>
      <c r="CO69" s="11" t="s">
        <v>4</v>
      </c>
      <c r="CP69" s="11">
        <v>0.3</v>
      </c>
      <c r="CQ69" s="11" t="s">
        <v>20</v>
      </c>
      <c r="CR69" s="23"/>
      <c r="CS69" s="327" t="s">
        <v>1001</v>
      </c>
      <c r="CT69" s="350" t="s">
        <v>479</v>
      </c>
      <c r="CU69" s="11" t="s">
        <v>4</v>
      </c>
      <c r="CV69" s="11">
        <v>0.3</v>
      </c>
      <c r="CW69" s="187" t="s">
        <v>20</v>
      </c>
      <c r="CX69" s="11" t="s">
        <v>4</v>
      </c>
      <c r="CY69" s="11"/>
      <c r="CZ69" s="187" t="s">
        <v>20</v>
      </c>
      <c r="DA69" s="11" t="s">
        <v>4</v>
      </c>
      <c r="DB69" s="11"/>
      <c r="DC69" s="187" t="s">
        <v>20</v>
      </c>
      <c r="DD69" s="11" t="s">
        <v>4</v>
      </c>
      <c r="DE69" s="11"/>
      <c r="DF69" s="187" t="s">
        <v>20</v>
      </c>
      <c r="DG69" s="11" t="s">
        <v>4</v>
      </c>
      <c r="DH69" s="11"/>
      <c r="DI69" s="187" t="s">
        <v>20</v>
      </c>
      <c r="DJ69" s="11" t="s">
        <v>4</v>
      </c>
      <c r="DK69" s="11"/>
      <c r="DL69" s="187" t="s">
        <v>20</v>
      </c>
      <c r="DM69" s="2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</row>
    <row r="70" spans="1:134" x14ac:dyDescent="0.2">
      <c r="A70" s="342" t="s">
        <v>807</v>
      </c>
      <c r="B70" s="411" t="s">
        <v>117</v>
      </c>
      <c r="C70" s="11" t="s">
        <v>3</v>
      </c>
      <c r="D70" s="11">
        <v>0.5</v>
      </c>
      <c r="E70" s="11" t="s">
        <v>0</v>
      </c>
      <c r="F70" s="11" t="s">
        <v>21</v>
      </c>
      <c r="G70" s="187" t="s">
        <v>3</v>
      </c>
      <c r="H70" s="11">
        <v>0.2</v>
      </c>
      <c r="I70" s="11" t="s">
        <v>0</v>
      </c>
      <c r="J70" s="11" t="s">
        <v>21</v>
      </c>
      <c r="K70" s="187" t="s">
        <v>3</v>
      </c>
      <c r="L70" s="11">
        <v>0.2</v>
      </c>
      <c r="M70" s="11" t="s">
        <v>0</v>
      </c>
      <c r="N70" s="11" t="s">
        <v>21</v>
      </c>
      <c r="O70" s="187" t="s">
        <v>3</v>
      </c>
      <c r="P70" s="11">
        <v>0.2</v>
      </c>
      <c r="Q70" s="11" t="s">
        <v>0</v>
      </c>
      <c r="R70" s="11" t="s">
        <v>21</v>
      </c>
      <c r="S70" s="187" t="s">
        <v>3</v>
      </c>
      <c r="T70" s="11">
        <v>0.5</v>
      </c>
      <c r="U70" s="11"/>
      <c r="V70" s="11" t="s">
        <v>21</v>
      </c>
      <c r="W70" s="187" t="s">
        <v>3</v>
      </c>
      <c r="X70" s="11">
        <v>0.5</v>
      </c>
      <c r="Y70" s="11"/>
      <c r="Z70" s="11" t="s">
        <v>21</v>
      </c>
      <c r="AA70" s="21"/>
      <c r="AB70" s="330" t="s">
        <v>1275</v>
      </c>
      <c r="AC70" s="300" t="s">
        <v>392</v>
      </c>
      <c r="AD70" s="11" t="s">
        <v>3</v>
      </c>
      <c r="AE70" s="11">
        <v>0.5</v>
      </c>
      <c r="AF70" s="11" t="s">
        <v>1</v>
      </c>
      <c r="AG70" s="11" t="s">
        <v>3</v>
      </c>
      <c r="AH70" s="11">
        <v>0.2</v>
      </c>
      <c r="AI70" s="11" t="s">
        <v>1</v>
      </c>
      <c r="AJ70" s="11" t="s">
        <v>3</v>
      </c>
      <c r="AK70" s="11">
        <v>0.2</v>
      </c>
      <c r="AL70" s="11" t="s">
        <v>1</v>
      </c>
      <c r="AM70" s="11" t="s">
        <v>3</v>
      </c>
      <c r="AN70" s="11">
        <v>0.2</v>
      </c>
      <c r="AO70" s="11" t="s">
        <v>1</v>
      </c>
      <c r="AP70" s="11" t="s">
        <v>3</v>
      </c>
      <c r="AQ70" s="11">
        <v>0.5</v>
      </c>
      <c r="AR70" s="11"/>
      <c r="AS70" s="11" t="s">
        <v>3</v>
      </c>
      <c r="AT70" s="11">
        <v>0.5</v>
      </c>
      <c r="AU70" s="11"/>
      <c r="AV70" s="23"/>
      <c r="AW70" s="330" t="s">
        <v>648</v>
      </c>
      <c r="AX70" s="300" t="s">
        <v>124</v>
      </c>
      <c r="AY70" s="11" t="s">
        <v>3</v>
      </c>
      <c r="AZ70" s="11">
        <v>0.5</v>
      </c>
      <c r="BA70" s="11" t="s">
        <v>1</v>
      </c>
      <c r="BB70" s="11" t="s">
        <v>3</v>
      </c>
      <c r="BC70" s="11">
        <v>0.1</v>
      </c>
      <c r="BD70" s="11" t="s">
        <v>1</v>
      </c>
      <c r="BE70" s="11" t="s">
        <v>3</v>
      </c>
      <c r="BF70" s="11">
        <v>0.1</v>
      </c>
      <c r="BG70" s="11" t="s">
        <v>1</v>
      </c>
      <c r="BH70" s="11" t="s">
        <v>3</v>
      </c>
      <c r="BI70" s="11"/>
      <c r="BJ70" s="11" t="s">
        <v>1</v>
      </c>
      <c r="BK70" s="11" t="s">
        <v>3</v>
      </c>
      <c r="BL70" s="11"/>
      <c r="BM70" s="11"/>
      <c r="BN70" s="11" t="s">
        <v>3</v>
      </c>
      <c r="BO70" s="11"/>
      <c r="BP70" s="11"/>
      <c r="BQ70" s="23"/>
      <c r="BR70" s="327" t="s">
        <v>574</v>
      </c>
      <c r="BS70" s="350">
        <v>319</v>
      </c>
      <c r="BT70" s="186">
        <f t="shared" si="39"/>
        <v>9.6</v>
      </c>
      <c r="BU70" s="186">
        <f t="shared" si="34"/>
        <v>7.1999999999999993</v>
      </c>
      <c r="BV70" s="186">
        <v>4.8</v>
      </c>
      <c r="BW70" s="25"/>
      <c r="BX70" s="330" t="s">
        <v>508</v>
      </c>
      <c r="BY70" s="369" t="s">
        <v>259</v>
      </c>
      <c r="BZ70" s="11" t="s">
        <v>4</v>
      </c>
      <c r="CA70" s="11">
        <v>0.3</v>
      </c>
      <c r="CB70" s="187" t="str">
        <f t="shared" si="35"/>
        <v>IV</v>
      </c>
      <c r="CC70" s="11" t="s">
        <v>4</v>
      </c>
      <c r="CD70" s="11"/>
      <c r="CE70" s="187" t="str">
        <f t="shared" si="36"/>
        <v>IV</v>
      </c>
      <c r="CF70" s="11" t="s">
        <v>4</v>
      </c>
      <c r="CG70" s="11"/>
      <c r="CH70" s="187" t="str">
        <f t="shared" si="37"/>
        <v>IV</v>
      </c>
      <c r="CI70" s="11" t="s">
        <v>4</v>
      </c>
      <c r="CJ70" s="11"/>
      <c r="CK70" s="187" t="str">
        <f t="shared" si="38"/>
        <v>IV</v>
      </c>
      <c r="CL70" s="11" t="s">
        <v>4</v>
      </c>
      <c r="CM70" s="11">
        <v>0.3</v>
      </c>
      <c r="CN70" s="11" t="s">
        <v>20</v>
      </c>
      <c r="CO70" s="11" t="s">
        <v>4</v>
      </c>
      <c r="CP70" s="11">
        <v>0.3</v>
      </c>
      <c r="CQ70" s="11" t="s">
        <v>20</v>
      </c>
      <c r="CR70" s="23"/>
      <c r="CS70" s="327" t="s">
        <v>1002</v>
      </c>
      <c r="CT70" s="350" t="s">
        <v>479</v>
      </c>
      <c r="CU70" s="11" t="s">
        <v>4</v>
      </c>
      <c r="CV70" s="11">
        <v>0.3</v>
      </c>
      <c r="CW70" s="187" t="s">
        <v>20</v>
      </c>
      <c r="CX70" s="11" t="s">
        <v>4</v>
      </c>
      <c r="CY70" s="11"/>
      <c r="CZ70" s="187" t="s">
        <v>20</v>
      </c>
      <c r="DA70" s="11" t="s">
        <v>4</v>
      </c>
      <c r="DB70" s="11"/>
      <c r="DC70" s="187" t="s">
        <v>20</v>
      </c>
      <c r="DD70" s="11" t="s">
        <v>4</v>
      </c>
      <c r="DE70" s="11"/>
      <c r="DF70" s="187" t="s">
        <v>20</v>
      </c>
      <c r="DG70" s="11" t="s">
        <v>4</v>
      </c>
      <c r="DH70" s="11"/>
      <c r="DI70" s="187" t="s">
        <v>20</v>
      </c>
      <c r="DJ70" s="11" t="s">
        <v>4</v>
      </c>
      <c r="DK70" s="11"/>
      <c r="DL70" s="187" t="s">
        <v>20</v>
      </c>
      <c r="DM70" s="2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</row>
    <row r="71" spans="1:134" x14ac:dyDescent="0.2">
      <c r="A71" s="321" t="s">
        <v>808</v>
      </c>
      <c r="B71" s="405" t="s">
        <v>118</v>
      </c>
      <c r="C71" s="11" t="s">
        <v>3</v>
      </c>
      <c r="D71" s="11">
        <v>0.5</v>
      </c>
      <c r="E71" s="11" t="s">
        <v>0</v>
      </c>
      <c r="F71" s="11" t="s">
        <v>21</v>
      </c>
      <c r="G71" s="187" t="s">
        <v>3</v>
      </c>
      <c r="H71" s="11">
        <v>0.2</v>
      </c>
      <c r="I71" s="11" t="s">
        <v>0</v>
      </c>
      <c r="J71" s="11" t="s">
        <v>21</v>
      </c>
      <c r="K71" s="187" t="s">
        <v>3</v>
      </c>
      <c r="L71" s="11">
        <v>0.2</v>
      </c>
      <c r="M71" s="11" t="s">
        <v>0</v>
      </c>
      <c r="N71" s="11" t="s">
        <v>21</v>
      </c>
      <c r="O71" s="187" t="s">
        <v>3</v>
      </c>
      <c r="P71" s="11">
        <v>0.2</v>
      </c>
      <c r="Q71" s="11" t="s">
        <v>0</v>
      </c>
      <c r="R71" s="11" t="s">
        <v>21</v>
      </c>
      <c r="S71" s="187" t="s">
        <v>3</v>
      </c>
      <c r="T71" s="11">
        <v>0.5</v>
      </c>
      <c r="U71" s="11"/>
      <c r="V71" s="11" t="s">
        <v>21</v>
      </c>
      <c r="W71" s="187" t="s">
        <v>3</v>
      </c>
      <c r="X71" s="11">
        <v>0.5</v>
      </c>
      <c r="Y71" s="11"/>
      <c r="Z71" s="11" t="s">
        <v>21</v>
      </c>
      <c r="AA71" s="21"/>
      <c r="AB71" s="327" t="s">
        <v>1276</v>
      </c>
      <c r="AC71" s="337" t="s">
        <v>393</v>
      </c>
      <c r="AD71" s="11" t="s">
        <v>3</v>
      </c>
      <c r="AE71" s="11">
        <v>0.5</v>
      </c>
      <c r="AF71" s="11" t="s">
        <v>1</v>
      </c>
      <c r="AG71" s="11" t="s">
        <v>3</v>
      </c>
      <c r="AH71" s="11">
        <v>0.2</v>
      </c>
      <c r="AI71" s="11" t="s">
        <v>1</v>
      </c>
      <c r="AJ71" s="11" t="s">
        <v>3</v>
      </c>
      <c r="AK71" s="11">
        <v>0.2</v>
      </c>
      <c r="AL71" s="11" t="s">
        <v>1</v>
      </c>
      <c r="AM71" s="11" t="s">
        <v>3</v>
      </c>
      <c r="AN71" s="11">
        <v>0.2</v>
      </c>
      <c r="AO71" s="11" t="s">
        <v>1</v>
      </c>
      <c r="AP71" s="11" t="s">
        <v>3</v>
      </c>
      <c r="AQ71" s="11">
        <v>0.5</v>
      </c>
      <c r="AR71" s="11"/>
      <c r="AS71" s="11" t="s">
        <v>3</v>
      </c>
      <c r="AT71" s="11">
        <v>0.5</v>
      </c>
      <c r="AU71" s="11"/>
      <c r="AV71" s="23"/>
      <c r="AW71" s="342" t="s">
        <v>1216</v>
      </c>
      <c r="AX71" s="296" t="s">
        <v>125</v>
      </c>
      <c r="AY71" s="11" t="s">
        <v>3</v>
      </c>
      <c r="AZ71" s="11">
        <v>0.5</v>
      </c>
      <c r="BA71" s="11" t="s">
        <v>1</v>
      </c>
      <c r="BB71" s="11" t="s">
        <v>3</v>
      </c>
      <c r="BC71" s="11">
        <v>0.1</v>
      </c>
      <c r="BD71" s="11" t="s">
        <v>1</v>
      </c>
      <c r="BE71" s="11" t="s">
        <v>3</v>
      </c>
      <c r="BF71" s="11">
        <v>0.1</v>
      </c>
      <c r="BG71" s="11" t="s">
        <v>1</v>
      </c>
      <c r="BH71" s="11" t="s">
        <v>3</v>
      </c>
      <c r="BI71" s="11"/>
      <c r="BJ71" s="11" t="s">
        <v>1</v>
      </c>
      <c r="BK71" s="11" t="s">
        <v>3</v>
      </c>
      <c r="BL71" s="11"/>
      <c r="BM71" s="11"/>
      <c r="BN71" s="11" t="s">
        <v>3</v>
      </c>
      <c r="BO71" s="11"/>
      <c r="BP71" s="11"/>
      <c r="BQ71" s="23"/>
      <c r="BR71" s="204" t="s">
        <v>575</v>
      </c>
      <c r="BS71" s="238">
        <v>320</v>
      </c>
      <c r="BT71" s="186">
        <f t="shared" si="39"/>
        <v>10.4</v>
      </c>
      <c r="BU71" s="186">
        <f t="shared" si="34"/>
        <v>7.8000000000000007</v>
      </c>
      <c r="BV71" s="186">
        <v>5.2</v>
      </c>
      <c r="BW71" s="25"/>
      <c r="BX71" s="322" t="s">
        <v>509</v>
      </c>
      <c r="BY71" s="363" t="s">
        <v>250</v>
      </c>
      <c r="BZ71" s="11" t="s">
        <v>4</v>
      </c>
      <c r="CA71" s="11">
        <v>0.3</v>
      </c>
      <c r="CB71" s="187" t="str">
        <f t="shared" si="35"/>
        <v>IV</v>
      </c>
      <c r="CC71" s="11" t="s">
        <v>4</v>
      </c>
      <c r="CD71" s="11"/>
      <c r="CE71" s="187" t="str">
        <f t="shared" si="36"/>
        <v>IV</v>
      </c>
      <c r="CF71" s="11" t="s">
        <v>4</v>
      </c>
      <c r="CG71" s="11"/>
      <c r="CH71" s="187" t="str">
        <f t="shared" si="37"/>
        <v>IV</v>
      </c>
      <c r="CI71" s="11" t="s">
        <v>4</v>
      </c>
      <c r="CJ71" s="11"/>
      <c r="CK71" s="187" t="str">
        <f t="shared" si="38"/>
        <v>IV</v>
      </c>
      <c r="CL71" s="11" t="s">
        <v>4</v>
      </c>
      <c r="CM71" s="11">
        <v>0.3</v>
      </c>
      <c r="CN71" s="11" t="s">
        <v>20</v>
      </c>
      <c r="CO71" s="11" t="s">
        <v>4</v>
      </c>
      <c r="CP71" s="11">
        <v>0.3</v>
      </c>
      <c r="CQ71" s="11" t="s">
        <v>20</v>
      </c>
      <c r="CR71" s="23"/>
      <c r="CS71" s="327" t="s">
        <v>1003</v>
      </c>
      <c r="CT71" s="350" t="s">
        <v>479</v>
      </c>
      <c r="CU71" s="11" t="s">
        <v>4</v>
      </c>
      <c r="CV71" s="11">
        <v>0.3</v>
      </c>
      <c r="CW71" s="187" t="s">
        <v>20</v>
      </c>
      <c r="CX71" s="11" t="s">
        <v>4</v>
      </c>
      <c r="CY71" s="11"/>
      <c r="CZ71" s="187" t="s">
        <v>20</v>
      </c>
      <c r="DA71" s="11" t="s">
        <v>4</v>
      </c>
      <c r="DB71" s="11"/>
      <c r="DC71" s="187" t="s">
        <v>20</v>
      </c>
      <c r="DD71" s="11" t="s">
        <v>4</v>
      </c>
      <c r="DE71" s="11"/>
      <c r="DF71" s="187" t="s">
        <v>20</v>
      </c>
      <c r="DG71" s="11" t="s">
        <v>4</v>
      </c>
      <c r="DH71" s="11"/>
      <c r="DI71" s="187" t="s">
        <v>20</v>
      </c>
      <c r="DJ71" s="11" t="s">
        <v>4</v>
      </c>
      <c r="DK71" s="11"/>
      <c r="DL71" s="187" t="s">
        <v>20</v>
      </c>
      <c r="DM71" s="2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</row>
    <row r="72" spans="1:134" ht="13.5" thickBot="1" x14ac:dyDescent="0.25">
      <c r="A72" s="332" t="s">
        <v>1319</v>
      </c>
      <c r="B72" s="409" t="s">
        <v>119</v>
      </c>
      <c r="C72" s="11" t="s">
        <v>3</v>
      </c>
      <c r="D72" s="11">
        <v>0.5</v>
      </c>
      <c r="E72" s="11" t="s">
        <v>0</v>
      </c>
      <c r="F72" s="11" t="s">
        <v>21</v>
      </c>
      <c r="G72" s="187" t="s">
        <v>3</v>
      </c>
      <c r="H72" s="11">
        <v>0.2</v>
      </c>
      <c r="I72" s="11" t="s">
        <v>0</v>
      </c>
      <c r="J72" s="11" t="s">
        <v>21</v>
      </c>
      <c r="K72" s="187" t="s">
        <v>3</v>
      </c>
      <c r="L72" s="11">
        <v>0.2</v>
      </c>
      <c r="M72" s="11" t="s">
        <v>0</v>
      </c>
      <c r="N72" s="11" t="s">
        <v>21</v>
      </c>
      <c r="O72" s="187" t="s">
        <v>3</v>
      </c>
      <c r="P72" s="11">
        <v>0.2</v>
      </c>
      <c r="Q72" s="11" t="s">
        <v>0</v>
      </c>
      <c r="R72" s="11" t="s">
        <v>21</v>
      </c>
      <c r="S72" s="187" t="s">
        <v>3</v>
      </c>
      <c r="T72" s="11">
        <v>0.5</v>
      </c>
      <c r="U72" s="11"/>
      <c r="V72" s="11" t="s">
        <v>21</v>
      </c>
      <c r="W72" s="187" t="s">
        <v>3</v>
      </c>
      <c r="X72" s="11">
        <v>0.5</v>
      </c>
      <c r="Y72" s="11"/>
      <c r="Z72" s="11" t="s">
        <v>21</v>
      </c>
      <c r="AA72" s="21"/>
      <c r="AB72" s="342" t="s">
        <v>1277</v>
      </c>
      <c r="AC72" s="296" t="s">
        <v>393</v>
      </c>
      <c r="AD72" s="11" t="s">
        <v>3</v>
      </c>
      <c r="AE72" s="11">
        <v>0.5</v>
      </c>
      <c r="AF72" s="11" t="s">
        <v>1</v>
      </c>
      <c r="AG72" s="11" t="s">
        <v>3</v>
      </c>
      <c r="AH72" s="11">
        <v>0.2</v>
      </c>
      <c r="AI72" s="11" t="s">
        <v>1</v>
      </c>
      <c r="AJ72" s="11" t="s">
        <v>3</v>
      </c>
      <c r="AK72" s="11">
        <v>0.2</v>
      </c>
      <c r="AL72" s="11" t="s">
        <v>1</v>
      </c>
      <c r="AM72" s="11" t="s">
        <v>3</v>
      </c>
      <c r="AN72" s="11">
        <v>0.2</v>
      </c>
      <c r="AO72" s="11" t="s">
        <v>1</v>
      </c>
      <c r="AP72" s="11" t="s">
        <v>3</v>
      </c>
      <c r="AQ72" s="11">
        <v>0.5</v>
      </c>
      <c r="AR72" s="11"/>
      <c r="AS72" s="11" t="s">
        <v>3</v>
      </c>
      <c r="AT72" s="11">
        <v>0.5</v>
      </c>
      <c r="AU72" s="11"/>
      <c r="AV72" s="23"/>
      <c r="AW72" s="330" t="s">
        <v>1217</v>
      </c>
      <c r="AX72" s="300" t="s">
        <v>126</v>
      </c>
      <c r="AY72" s="11" t="s">
        <v>3</v>
      </c>
      <c r="AZ72" s="11">
        <v>0.5</v>
      </c>
      <c r="BA72" s="11" t="s">
        <v>1</v>
      </c>
      <c r="BB72" s="11" t="s">
        <v>3</v>
      </c>
      <c r="BC72" s="11">
        <v>0.1</v>
      </c>
      <c r="BD72" s="11" t="s">
        <v>1</v>
      </c>
      <c r="BE72" s="11" t="s">
        <v>3</v>
      </c>
      <c r="BF72" s="11">
        <v>0.1</v>
      </c>
      <c r="BG72" s="11" t="s">
        <v>1</v>
      </c>
      <c r="BH72" s="11" t="s">
        <v>3</v>
      </c>
      <c r="BI72" s="11"/>
      <c r="BJ72" s="11" t="s">
        <v>1</v>
      </c>
      <c r="BK72" s="11" t="s">
        <v>3</v>
      </c>
      <c r="BL72" s="11"/>
      <c r="BM72" s="11"/>
      <c r="BN72" s="11" t="s">
        <v>3</v>
      </c>
      <c r="BO72" s="11"/>
      <c r="BP72" s="11"/>
      <c r="BQ72" s="23"/>
      <c r="BR72" s="326" t="s">
        <v>576</v>
      </c>
      <c r="BS72" s="351">
        <v>321</v>
      </c>
      <c r="BT72" s="186">
        <f t="shared" si="39"/>
        <v>11.2</v>
      </c>
      <c r="BU72" s="186">
        <f t="shared" si="34"/>
        <v>8.3999999999999986</v>
      </c>
      <c r="BV72" s="186">
        <v>5.6</v>
      </c>
      <c r="BW72" s="25"/>
      <c r="BX72" s="329" t="s">
        <v>510</v>
      </c>
      <c r="BY72" s="364" t="s">
        <v>427</v>
      </c>
      <c r="BZ72" s="11" t="s">
        <v>4</v>
      </c>
      <c r="CA72" s="11">
        <v>0.3</v>
      </c>
      <c r="CB72" s="187" t="str">
        <f t="shared" si="35"/>
        <v>IV</v>
      </c>
      <c r="CC72" s="11" t="s">
        <v>4</v>
      </c>
      <c r="CD72" s="11"/>
      <c r="CE72" s="187" t="str">
        <f t="shared" si="36"/>
        <v>IV</v>
      </c>
      <c r="CF72" s="11" t="s">
        <v>4</v>
      </c>
      <c r="CG72" s="11"/>
      <c r="CH72" s="187" t="str">
        <f t="shared" si="37"/>
        <v>IV</v>
      </c>
      <c r="CI72" s="11" t="s">
        <v>4</v>
      </c>
      <c r="CJ72" s="11"/>
      <c r="CK72" s="187" t="str">
        <f t="shared" si="38"/>
        <v>IV</v>
      </c>
      <c r="CL72" s="11" t="s">
        <v>4</v>
      </c>
      <c r="CM72" s="11">
        <v>0.3</v>
      </c>
      <c r="CN72" s="11" t="s">
        <v>20</v>
      </c>
      <c r="CO72" s="11" t="s">
        <v>4</v>
      </c>
      <c r="CP72" s="11">
        <v>0.3</v>
      </c>
      <c r="CQ72" s="11" t="s">
        <v>20</v>
      </c>
      <c r="CR72" s="23"/>
      <c r="CS72" s="327" t="s">
        <v>1004</v>
      </c>
      <c r="CT72" s="350" t="s">
        <v>479</v>
      </c>
      <c r="CU72" s="11" t="s">
        <v>4</v>
      </c>
      <c r="CV72" s="11">
        <v>0.3</v>
      </c>
      <c r="CW72" s="187" t="s">
        <v>20</v>
      </c>
      <c r="CX72" s="11" t="s">
        <v>4</v>
      </c>
      <c r="CY72" s="11"/>
      <c r="CZ72" s="187" t="s">
        <v>20</v>
      </c>
      <c r="DA72" s="11" t="s">
        <v>4</v>
      </c>
      <c r="DB72" s="11"/>
      <c r="DC72" s="187" t="s">
        <v>20</v>
      </c>
      <c r="DD72" s="11" t="s">
        <v>4</v>
      </c>
      <c r="DE72" s="11"/>
      <c r="DF72" s="187" t="s">
        <v>20</v>
      </c>
      <c r="DG72" s="11" t="s">
        <v>4</v>
      </c>
      <c r="DH72" s="11"/>
      <c r="DI72" s="187" t="s">
        <v>20</v>
      </c>
      <c r="DJ72" s="11" t="s">
        <v>4</v>
      </c>
      <c r="DK72" s="11"/>
      <c r="DL72" s="187" t="s">
        <v>20</v>
      </c>
      <c r="DM72" s="2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</row>
    <row r="73" spans="1:134" ht="13.5" thickBot="1" x14ac:dyDescent="0.25">
      <c r="A73" s="342" t="s">
        <v>1320</v>
      </c>
      <c r="B73" s="411" t="s">
        <v>119</v>
      </c>
      <c r="C73" s="11" t="s">
        <v>3</v>
      </c>
      <c r="D73" s="11">
        <v>0.5</v>
      </c>
      <c r="E73" s="11" t="s">
        <v>0</v>
      </c>
      <c r="F73" s="11" t="s">
        <v>21</v>
      </c>
      <c r="G73" s="187" t="s">
        <v>3</v>
      </c>
      <c r="H73" s="11">
        <v>0.2</v>
      </c>
      <c r="I73" s="11" t="s">
        <v>0</v>
      </c>
      <c r="J73" s="11" t="s">
        <v>21</v>
      </c>
      <c r="K73" s="187" t="s">
        <v>3</v>
      </c>
      <c r="L73" s="11">
        <v>0.2</v>
      </c>
      <c r="M73" s="11" t="s">
        <v>0</v>
      </c>
      <c r="N73" s="11" t="s">
        <v>21</v>
      </c>
      <c r="O73" s="187" t="s">
        <v>3</v>
      </c>
      <c r="P73" s="11">
        <v>0.2</v>
      </c>
      <c r="Q73" s="11" t="s">
        <v>0</v>
      </c>
      <c r="R73" s="11" t="s">
        <v>21</v>
      </c>
      <c r="S73" s="187" t="s">
        <v>3</v>
      </c>
      <c r="T73" s="11">
        <v>0.5</v>
      </c>
      <c r="U73" s="11"/>
      <c r="V73" s="11" t="s">
        <v>21</v>
      </c>
      <c r="W73" s="187" t="s">
        <v>3</v>
      </c>
      <c r="X73" s="11">
        <v>0.5</v>
      </c>
      <c r="Y73" s="11"/>
      <c r="Z73" s="11" t="s">
        <v>21</v>
      </c>
      <c r="AA73" s="21"/>
      <c r="AB73" s="204" t="s">
        <v>724</v>
      </c>
      <c r="AC73" s="284" t="s">
        <v>130</v>
      </c>
      <c r="AD73" s="11" t="s">
        <v>3</v>
      </c>
      <c r="AE73" s="11">
        <v>0.5</v>
      </c>
      <c r="AF73" s="11" t="s">
        <v>2</v>
      </c>
      <c r="AG73" s="11" t="s">
        <v>3</v>
      </c>
      <c r="AH73" s="11">
        <v>0.2</v>
      </c>
      <c r="AI73" s="11" t="s">
        <v>2</v>
      </c>
      <c r="AJ73" s="11" t="s">
        <v>3</v>
      </c>
      <c r="AK73" s="11">
        <v>0.2</v>
      </c>
      <c r="AL73" s="11" t="s">
        <v>2</v>
      </c>
      <c r="AM73" s="11" t="s">
        <v>3</v>
      </c>
      <c r="AN73" s="11">
        <v>0.2</v>
      </c>
      <c r="AO73" s="11" t="s">
        <v>2</v>
      </c>
      <c r="AP73" s="11" t="s">
        <v>3</v>
      </c>
      <c r="AQ73" s="11">
        <v>0.5</v>
      </c>
      <c r="AR73" s="11"/>
      <c r="AS73" s="11" t="s">
        <v>3</v>
      </c>
      <c r="AT73" s="11">
        <v>0.5</v>
      </c>
      <c r="AU73" s="11"/>
      <c r="AV73" s="23"/>
      <c r="AW73" s="332" t="s">
        <v>649</v>
      </c>
      <c r="AX73" s="302" t="s">
        <v>127</v>
      </c>
      <c r="AY73" s="11" t="s">
        <v>3</v>
      </c>
      <c r="AZ73" s="11">
        <v>0.5</v>
      </c>
      <c r="BA73" s="11" t="s">
        <v>1</v>
      </c>
      <c r="BB73" s="11" t="s">
        <v>3</v>
      </c>
      <c r="BC73" s="11">
        <v>0.1</v>
      </c>
      <c r="BD73" s="11" t="s">
        <v>1</v>
      </c>
      <c r="BE73" s="11" t="s">
        <v>3</v>
      </c>
      <c r="BF73" s="11">
        <v>0.1</v>
      </c>
      <c r="BG73" s="11" t="s">
        <v>1</v>
      </c>
      <c r="BH73" s="11" t="s">
        <v>3</v>
      </c>
      <c r="BI73" s="11"/>
      <c r="BJ73" s="11" t="s">
        <v>1</v>
      </c>
      <c r="BK73" s="11" t="s">
        <v>3</v>
      </c>
      <c r="BL73" s="11"/>
      <c r="BM73" s="11"/>
      <c r="BN73" s="11" t="s">
        <v>3</v>
      </c>
      <c r="BO73" s="11"/>
      <c r="BP73" s="11"/>
      <c r="BQ73" s="23"/>
      <c r="BR73" s="185"/>
      <c r="BS73" s="11"/>
      <c r="BT73" s="186"/>
      <c r="BU73" s="186"/>
      <c r="BV73" s="186"/>
      <c r="BW73" s="25"/>
      <c r="BX73" s="204" t="s">
        <v>511</v>
      </c>
      <c r="BY73" s="238" t="s">
        <v>427</v>
      </c>
      <c r="BZ73" s="11" t="s">
        <v>4</v>
      </c>
      <c r="CA73" s="11">
        <v>0.3</v>
      </c>
      <c r="CB73" s="187" t="str">
        <f t="shared" si="35"/>
        <v>IV</v>
      </c>
      <c r="CC73" s="11" t="s">
        <v>4</v>
      </c>
      <c r="CD73" s="11"/>
      <c r="CE73" s="187" t="str">
        <f t="shared" si="36"/>
        <v>IV</v>
      </c>
      <c r="CF73" s="11" t="s">
        <v>4</v>
      </c>
      <c r="CG73" s="11"/>
      <c r="CH73" s="187" t="str">
        <f t="shared" si="37"/>
        <v>IV</v>
      </c>
      <c r="CI73" s="11" t="s">
        <v>4</v>
      </c>
      <c r="CJ73" s="11"/>
      <c r="CK73" s="187" t="str">
        <f t="shared" si="38"/>
        <v>IV</v>
      </c>
      <c r="CL73" s="11" t="s">
        <v>4</v>
      </c>
      <c r="CM73" s="11">
        <v>0.3</v>
      </c>
      <c r="CN73" s="11" t="s">
        <v>20</v>
      </c>
      <c r="CO73" s="11" t="s">
        <v>4</v>
      </c>
      <c r="CP73" s="11">
        <v>0.3</v>
      </c>
      <c r="CQ73" s="11" t="s">
        <v>20</v>
      </c>
      <c r="CR73" s="23"/>
      <c r="CS73" s="327" t="s">
        <v>1005</v>
      </c>
      <c r="CT73" s="350" t="s">
        <v>479</v>
      </c>
      <c r="CU73" s="11" t="s">
        <v>4</v>
      </c>
      <c r="CV73" s="11">
        <v>0.3</v>
      </c>
      <c r="CW73" s="187" t="s">
        <v>20</v>
      </c>
      <c r="CX73" s="11" t="s">
        <v>4</v>
      </c>
      <c r="CY73" s="11"/>
      <c r="CZ73" s="187" t="s">
        <v>20</v>
      </c>
      <c r="DA73" s="11" t="s">
        <v>4</v>
      </c>
      <c r="DB73" s="11"/>
      <c r="DC73" s="187" t="s">
        <v>20</v>
      </c>
      <c r="DD73" s="11" t="s">
        <v>4</v>
      </c>
      <c r="DE73" s="11"/>
      <c r="DF73" s="187" t="s">
        <v>20</v>
      </c>
      <c r="DG73" s="11" t="s">
        <v>4</v>
      </c>
      <c r="DH73" s="11"/>
      <c r="DI73" s="187" t="s">
        <v>20</v>
      </c>
      <c r="DJ73" s="11" t="s">
        <v>4</v>
      </c>
      <c r="DK73" s="11"/>
      <c r="DL73" s="187" t="s">
        <v>20</v>
      </c>
      <c r="DM73" s="2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</row>
    <row r="74" spans="1:134" ht="13.5" thickBot="1" x14ac:dyDescent="0.25">
      <c r="A74" s="329" t="s">
        <v>809</v>
      </c>
      <c r="B74" s="407" t="s">
        <v>120</v>
      </c>
      <c r="C74" s="187" t="s">
        <v>3</v>
      </c>
      <c r="D74" s="11">
        <v>0.5</v>
      </c>
      <c r="E74" s="187" t="s">
        <v>0</v>
      </c>
      <c r="F74" s="187" t="s">
        <v>21</v>
      </c>
      <c r="G74" s="187" t="s">
        <v>3</v>
      </c>
      <c r="H74" s="11">
        <v>0.2</v>
      </c>
      <c r="I74" s="187" t="s">
        <v>0</v>
      </c>
      <c r="J74" s="187" t="s">
        <v>21</v>
      </c>
      <c r="K74" s="187" t="s">
        <v>3</v>
      </c>
      <c r="L74" s="11">
        <v>0.2</v>
      </c>
      <c r="M74" s="187" t="s">
        <v>0</v>
      </c>
      <c r="N74" s="187" t="s">
        <v>21</v>
      </c>
      <c r="O74" s="187" t="s">
        <v>3</v>
      </c>
      <c r="P74" s="11">
        <v>0.2</v>
      </c>
      <c r="Q74" s="187" t="s">
        <v>0</v>
      </c>
      <c r="R74" s="187" t="s">
        <v>21</v>
      </c>
      <c r="S74" s="187" t="s">
        <v>3</v>
      </c>
      <c r="T74" s="11">
        <v>0.5</v>
      </c>
      <c r="U74" s="187"/>
      <c r="V74" s="187" t="s">
        <v>21</v>
      </c>
      <c r="W74" s="187" t="s">
        <v>3</v>
      </c>
      <c r="X74" s="11">
        <v>0.5</v>
      </c>
      <c r="Y74" s="187"/>
      <c r="Z74" s="187" t="s">
        <v>21</v>
      </c>
      <c r="AA74" s="21"/>
      <c r="AB74" s="330" t="s">
        <v>725</v>
      </c>
      <c r="AC74" s="300" t="s">
        <v>130</v>
      </c>
      <c r="AD74" s="11" t="s">
        <v>3</v>
      </c>
      <c r="AE74" s="11">
        <v>0.5</v>
      </c>
      <c r="AF74" s="11" t="s">
        <v>2</v>
      </c>
      <c r="AG74" s="11" t="s">
        <v>3</v>
      </c>
      <c r="AH74" s="11">
        <v>0.2</v>
      </c>
      <c r="AI74" s="11" t="s">
        <v>2</v>
      </c>
      <c r="AJ74" s="11" t="s">
        <v>3</v>
      </c>
      <c r="AK74" s="11">
        <v>0.2</v>
      </c>
      <c r="AL74" s="11" t="s">
        <v>2</v>
      </c>
      <c r="AM74" s="11" t="s">
        <v>3</v>
      </c>
      <c r="AN74" s="11">
        <v>0.2</v>
      </c>
      <c r="AO74" s="11" t="s">
        <v>2</v>
      </c>
      <c r="AP74" s="11" t="s">
        <v>3</v>
      </c>
      <c r="AQ74" s="11">
        <v>0.5</v>
      </c>
      <c r="AR74" s="11"/>
      <c r="AS74" s="11" t="s">
        <v>3</v>
      </c>
      <c r="AT74" s="11">
        <v>0.5</v>
      </c>
      <c r="AU74" s="11"/>
      <c r="AV74" s="23"/>
      <c r="AW74" s="321" t="s">
        <v>650</v>
      </c>
      <c r="AX74" s="312" t="s">
        <v>128</v>
      </c>
      <c r="AY74" s="11" t="s">
        <v>3</v>
      </c>
      <c r="AZ74" s="11">
        <v>0.5</v>
      </c>
      <c r="BA74" s="11" t="s">
        <v>1</v>
      </c>
      <c r="BB74" s="11" t="s">
        <v>3</v>
      </c>
      <c r="BC74" s="11">
        <v>0.1</v>
      </c>
      <c r="BD74" s="11" t="s">
        <v>1</v>
      </c>
      <c r="BE74" s="11" t="s">
        <v>3</v>
      </c>
      <c r="BF74" s="11">
        <v>0.1</v>
      </c>
      <c r="BG74" s="11" t="s">
        <v>1</v>
      </c>
      <c r="BH74" s="11" t="s">
        <v>3</v>
      </c>
      <c r="BI74" s="11"/>
      <c r="BJ74" s="11" t="s">
        <v>1</v>
      </c>
      <c r="BK74" s="11" t="s">
        <v>3</v>
      </c>
      <c r="BL74" s="11"/>
      <c r="BM74" s="11"/>
      <c r="BN74" s="11" t="s">
        <v>3</v>
      </c>
      <c r="BO74" s="11"/>
      <c r="BP74" s="11"/>
      <c r="BQ74" s="23"/>
      <c r="BR74" s="384" t="s">
        <v>1399</v>
      </c>
      <c r="BS74" s="383"/>
      <c r="BT74" s="186"/>
      <c r="BU74" s="186"/>
      <c r="BV74" s="186"/>
      <c r="BW74" s="25"/>
      <c r="BX74" s="330" t="s">
        <v>512</v>
      </c>
      <c r="BY74" s="369" t="s">
        <v>427</v>
      </c>
      <c r="BZ74" s="11" t="s">
        <v>4</v>
      </c>
      <c r="CA74" s="11">
        <v>0.3</v>
      </c>
      <c r="CB74" s="187" t="str">
        <f t="shared" si="35"/>
        <v>IV</v>
      </c>
      <c r="CC74" s="11" t="s">
        <v>4</v>
      </c>
      <c r="CD74" s="11"/>
      <c r="CE74" s="187" t="str">
        <f t="shared" si="36"/>
        <v>IV</v>
      </c>
      <c r="CF74" s="11" t="s">
        <v>4</v>
      </c>
      <c r="CG74" s="11"/>
      <c r="CH74" s="187" t="str">
        <f t="shared" si="37"/>
        <v>IV</v>
      </c>
      <c r="CI74" s="11" t="s">
        <v>4</v>
      </c>
      <c r="CJ74" s="11"/>
      <c r="CK74" s="187" t="str">
        <f t="shared" si="38"/>
        <v>IV</v>
      </c>
      <c r="CL74" s="11" t="s">
        <v>4</v>
      </c>
      <c r="CM74" s="11">
        <v>0.3</v>
      </c>
      <c r="CN74" s="11" t="s">
        <v>20</v>
      </c>
      <c r="CO74" s="11" t="s">
        <v>4</v>
      </c>
      <c r="CP74" s="11">
        <v>0.3</v>
      </c>
      <c r="CQ74" s="11" t="s">
        <v>20</v>
      </c>
      <c r="CR74" s="23"/>
      <c r="CS74" s="327" t="s">
        <v>1006</v>
      </c>
      <c r="CT74" s="350" t="s">
        <v>479</v>
      </c>
      <c r="CU74" s="11" t="s">
        <v>4</v>
      </c>
      <c r="CV74" s="11">
        <v>0.3</v>
      </c>
      <c r="CW74" s="187" t="s">
        <v>20</v>
      </c>
      <c r="CX74" s="11" t="s">
        <v>4</v>
      </c>
      <c r="CY74" s="11"/>
      <c r="CZ74" s="187" t="s">
        <v>20</v>
      </c>
      <c r="DA74" s="11" t="s">
        <v>4</v>
      </c>
      <c r="DB74" s="11"/>
      <c r="DC74" s="187" t="s">
        <v>20</v>
      </c>
      <c r="DD74" s="11" t="s">
        <v>4</v>
      </c>
      <c r="DE74" s="11"/>
      <c r="DF74" s="187" t="s">
        <v>20</v>
      </c>
      <c r="DG74" s="11" t="s">
        <v>4</v>
      </c>
      <c r="DH74" s="11"/>
      <c r="DI74" s="187" t="s">
        <v>20</v>
      </c>
      <c r="DJ74" s="11" t="s">
        <v>4</v>
      </c>
      <c r="DK74" s="11"/>
      <c r="DL74" s="187" t="s">
        <v>20</v>
      </c>
      <c r="DM74" s="2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</row>
    <row r="75" spans="1:134" ht="13.5" thickBot="1" x14ac:dyDescent="0.25">
      <c r="A75" s="332" t="s">
        <v>810</v>
      </c>
      <c r="B75" s="409" t="s">
        <v>121</v>
      </c>
      <c r="C75" s="11" t="s">
        <v>3</v>
      </c>
      <c r="D75" s="11">
        <v>0.5</v>
      </c>
      <c r="E75" s="11" t="s">
        <v>0</v>
      </c>
      <c r="F75" s="11" t="s">
        <v>21</v>
      </c>
      <c r="G75" s="187" t="s">
        <v>3</v>
      </c>
      <c r="H75" s="11">
        <v>0.2</v>
      </c>
      <c r="I75" s="11" t="s">
        <v>0</v>
      </c>
      <c r="J75" s="11" t="s">
        <v>21</v>
      </c>
      <c r="K75" s="187" t="s">
        <v>3</v>
      </c>
      <c r="L75" s="11">
        <v>0.2</v>
      </c>
      <c r="M75" s="11" t="s">
        <v>0</v>
      </c>
      <c r="N75" s="11" t="s">
        <v>21</v>
      </c>
      <c r="O75" s="187" t="s">
        <v>3</v>
      </c>
      <c r="P75" s="11">
        <v>0.2</v>
      </c>
      <c r="Q75" s="11" t="s">
        <v>0</v>
      </c>
      <c r="R75" s="11" t="s">
        <v>21</v>
      </c>
      <c r="S75" s="187" t="s">
        <v>3</v>
      </c>
      <c r="T75" s="11">
        <v>0.5</v>
      </c>
      <c r="U75" s="11"/>
      <c r="V75" s="11" t="s">
        <v>21</v>
      </c>
      <c r="W75" s="187" t="s">
        <v>3</v>
      </c>
      <c r="X75" s="11">
        <v>0.5</v>
      </c>
      <c r="Y75" s="11"/>
      <c r="Z75" s="11" t="s">
        <v>21</v>
      </c>
      <c r="AA75" s="21"/>
      <c r="AB75" s="341" t="s">
        <v>1291</v>
      </c>
      <c r="AC75" s="315" t="s">
        <v>1292</v>
      </c>
      <c r="AD75" s="11" t="s">
        <v>3</v>
      </c>
      <c r="AE75" s="11">
        <v>0.5</v>
      </c>
      <c r="AF75" s="11" t="s">
        <v>2</v>
      </c>
      <c r="AG75" s="11" t="s">
        <v>3</v>
      </c>
      <c r="AH75" s="11">
        <v>0.2</v>
      </c>
      <c r="AI75" s="11" t="s">
        <v>2</v>
      </c>
      <c r="AJ75" s="11" t="s">
        <v>3</v>
      </c>
      <c r="AK75" s="11">
        <v>0.2</v>
      </c>
      <c r="AL75" s="11" t="s">
        <v>2</v>
      </c>
      <c r="AM75" s="11" t="s">
        <v>3</v>
      </c>
      <c r="AN75" s="11">
        <v>0.2</v>
      </c>
      <c r="AO75" s="11" t="s">
        <v>2</v>
      </c>
      <c r="AP75" s="11" t="s">
        <v>3</v>
      </c>
      <c r="AQ75" s="11">
        <v>0.5</v>
      </c>
      <c r="AR75" s="11"/>
      <c r="AS75" s="11" t="s">
        <v>3</v>
      </c>
      <c r="AT75" s="11">
        <v>0.5</v>
      </c>
      <c r="AU75" s="11"/>
      <c r="AV75" s="23"/>
      <c r="AW75" s="341" t="s">
        <v>651</v>
      </c>
      <c r="AX75" s="315" t="s">
        <v>129</v>
      </c>
      <c r="AY75" s="11" t="s">
        <v>3</v>
      </c>
      <c r="AZ75" s="11">
        <v>0.5</v>
      </c>
      <c r="BA75" s="11" t="s">
        <v>1</v>
      </c>
      <c r="BB75" s="11" t="s">
        <v>3</v>
      </c>
      <c r="BC75" s="11">
        <v>0.1</v>
      </c>
      <c r="BD75" s="11" t="s">
        <v>1</v>
      </c>
      <c r="BE75" s="11" t="s">
        <v>3</v>
      </c>
      <c r="BF75" s="11">
        <v>0.1</v>
      </c>
      <c r="BG75" s="11" t="s">
        <v>1</v>
      </c>
      <c r="BH75" s="11" t="s">
        <v>3</v>
      </c>
      <c r="BI75" s="11"/>
      <c r="BJ75" s="11" t="s">
        <v>1</v>
      </c>
      <c r="BK75" s="11" t="s">
        <v>3</v>
      </c>
      <c r="BL75" s="11"/>
      <c r="BM75" s="11"/>
      <c r="BN75" s="11" t="s">
        <v>3</v>
      </c>
      <c r="BO75" s="11"/>
      <c r="BP75" s="11"/>
      <c r="BQ75" s="23"/>
      <c r="BR75" s="204" t="s">
        <v>1174</v>
      </c>
      <c r="BS75" s="238">
        <v>401</v>
      </c>
      <c r="BT75" s="186">
        <f t="shared" ref="BT75:BT109" si="40">BV75*2</f>
        <v>4.8</v>
      </c>
      <c r="BU75" s="186">
        <f t="shared" ref="BU75:BU90" si="41">BV75*1.5</f>
        <v>3.5999999999999996</v>
      </c>
      <c r="BV75" s="186">
        <v>2.4</v>
      </c>
      <c r="BW75" s="25"/>
      <c r="BX75" s="332" t="s">
        <v>513</v>
      </c>
      <c r="BY75" s="365" t="s">
        <v>479</v>
      </c>
      <c r="BZ75" s="11" t="s">
        <v>4</v>
      </c>
      <c r="CA75" s="11">
        <v>0.3</v>
      </c>
      <c r="CB75" s="187" t="str">
        <f t="shared" si="35"/>
        <v>IV</v>
      </c>
      <c r="CC75" s="11" t="s">
        <v>4</v>
      </c>
      <c r="CD75" s="11"/>
      <c r="CE75" s="187" t="str">
        <f t="shared" si="36"/>
        <v>IV</v>
      </c>
      <c r="CF75" s="11" t="s">
        <v>4</v>
      </c>
      <c r="CG75" s="11"/>
      <c r="CH75" s="187" t="str">
        <f t="shared" si="37"/>
        <v>IV</v>
      </c>
      <c r="CI75" s="11" t="s">
        <v>4</v>
      </c>
      <c r="CJ75" s="11"/>
      <c r="CK75" s="187" t="str">
        <f t="shared" si="38"/>
        <v>IV</v>
      </c>
      <c r="CL75" s="11" t="s">
        <v>4</v>
      </c>
      <c r="CM75" s="11">
        <v>0.3</v>
      </c>
      <c r="CN75" s="11" t="s">
        <v>20</v>
      </c>
      <c r="CO75" s="11" t="s">
        <v>4</v>
      </c>
      <c r="CP75" s="11">
        <v>0.3</v>
      </c>
      <c r="CQ75" s="11" t="s">
        <v>20</v>
      </c>
      <c r="CR75" s="23"/>
      <c r="CS75" s="327" t="s">
        <v>1007</v>
      </c>
      <c r="CT75" s="350" t="s">
        <v>479</v>
      </c>
      <c r="CU75" s="11" t="s">
        <v>4</v>
      </c>
      <c r="CV75" s="11">
        <v>0.3</v>
      </c>
      <c r="CW75" s="187" t="s">
        <v>20</v>
      </c>
      <c r="CX75" s="11" t="s">
        <v>4</v>
      </c>
      <c r="CY75" s="11"/>
      <c r="CZ75" s="187" t="s">
        <v>20</v>
      </c>
      <c r="DA75" s="11" t="s">
        <v>4</v>
      </c>
      <c r="DB75" s="11"/>
      <c r="DC75" s="187" t="s">
        <v>20</v>
      </c>
      <c r="DD75" s="11" t="s">
        <v>4</v>
      </c>
      <c r="DE75" s="11"/>
      <c r="DF75" s="187" t="s">
        <v>20</v>
      </c>
      <c r="DG75" s="11" t="s">
        <v>4</v>
      </c>
      <c r="DH75" s="11"/>
      <c r="DI75" s="187" t="s">
        <v>20</v>
      </c>
      <c r="DJ75" s="11" t="s">
        <v>4</v>
      </c>
      <c r="DK75" s="11"/>
      <c r="DL75" s="187" t="s">
        <v>20</v>
      </c>
      <c r="DM75" s="2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</row>
    <row r="76" spans="1:134" x14ac:dyDescent="0.2">
      <c r="A76" s="342" t="s">
        <v>811</v>
      </c>
      <c r="B76" s="411" t="s">
        <v>121</v>
      </c>
      <c r="C76" s="11" t="s">
        <v>3</v>
      </c>
      <c r="D76" s="11">
        <v>0.5</v>
      </c>
      <c r="E76" s="11" t="s">
        <v>0</v>
      </c>
      <c r="F76" s="11" t="s">
        <v>21</v>
      </c>
      <c r="G76" s="187" t="s">
        <v>3</v>
      </c>
      <c r="H76" s="11">
        <v>0.2</v>
      </c>
      <c r="I76" s="11" t="s">
        <v>0</v>
      </c>
      <c r="J76" s="11" t="s">
        <v>21</v>
      </c>
      <c r="K76" s="187" t="s">
        <v>3</v>
      </c>
      <c r="L76" s="11">
        <v>0.2</v>
      </c>
      <c r="M76" s="11" t="s">
        <v>0</v>
      </c>
      <c r="N76" s="11" t="s">
        <v>21</v>
      </c>
      <c r="O76" s="187" t="s">
        <v>3</v>
      </c>
      <c r="P76" s="11">
        <v>0.2</v>
      </c>
      <c r="Q76" s="11" t="s">
        <v>0</v>
      </c>
      <c r="R76" s="11" t="s">
        <v>21</v>
      </c>
      <c r="S76" s="187" t="s">
        <v>3</v>
      </c>
      <c r="T76" s="11">
        <v>0.5</v>
      </c>
      <c r="U76" s="11"/>
      <c r="V76" s="11" t="s">
        <v>21</v>
      </c>
      <c r="W76" s="187" t="s">
        <v>3</v>
      </c>
      <c r="X76" s="11">
        <v>0.5</v>
      </c>
      <c r="Y76" s="11"/>
      <c r="Z76" s="11" t="s">
        <v>21</v>
      </c>
      <c r="AA76" s="21"/>
      <c r="AB76" s="329" t="s">
        <v>726</v>
      </c>
      <c r="AC76" s="298" t="s">
        <v>173</v>
      </c>
      <c r="AD76" s="11" t="s">
        <v>3</v>
      </c>
      <c r="AE76" s="11">
        <v>0.5</v>
      </c>
      <c r="AF76" s="11" t="s">
        <v>20</v>
      </c>
      <c r="AG76" s="11" t="s">
        <v>3</v>
      </c>
      <c r="AH76" s="11">
        <v>0.2</v>
      </c>
      <c r="AI76" s="11" t="s">
        <v>20</v>
      </c>
      <c r="AJ76" s="11" t="s">
        <v>3</v>
      </c>
      <c r="AK76" s="11">
        <v>0.2</v>
      </c>
      <c r="AL76" s="11" t="s">
        <v>20</v>
      </c>
      <c r="AM76" s="11" t="s">
        <v>3</v>
      </c>
      <c r="AN76" s="11">
        <v>0.2</v>
      </c>
      <c r="AO76" s="11" t="s">
        <v>20</v>
      </c>
      <c r="AP76" s="11" t="s">
        <v>3</v>
      </c>
      <c r="AQ76" s="11">
        <v>0.5</v>
      </c>
      <c r="AR76" s="11" t="s">
        <v>20</v>
      </c>
      <c r="AS76" s="11" t="s">
        <v>3</v>
      </c>
      <c r="AT76" s="11">
        <v>0.5</v>
      </c>
      <c r="AU76" s="11" t="s">
        <v>20</v>
      </c>
      <c r="AV76" s="23"/>
      <c r="AW76" s="203" t="s">
        <v>523</v>
      </c>
      <c r="AX76" s="218" t="s">
        <v>173</v>
      </c>
      <c r="AY76" s="11" t="s">
        <v>3</v>
      </c>
      <c r="AZ76" s="11">
        <v>0.5</v>
      </c>
      <c r="BA76" s="187" t="s">
        <v>20</v>
      </c>
      <c r="BB76" s="11" t="s">
        <v>3</v>
      </c>
      <c r="BC76" s="11">
        <v>0.1</v>
      </c>
      <c r="BD76" s="187" t="s">
        <v>20</v>
      </c>
      <c r="BE76" s="11" t="s">
        <v>3</v>
      </c>
      <c r="BF76" s="11">
        <v>0.1</v>
      </c>
      <c r="BG76" s="187" t="s">
        <v>20</v>
      </c>
      <c r="BH76" s="11" t="s">
        <v>3</v>
      </c>
      <c r="BI76" s="11"/>
      <c r="BJ76" s="187" t="s">
        <v>20</v>
      </c>
      <c r="BK76" s="11" t="s">
        <v>3</v>
      </c>
      <c r="BL76" s="11"/>
      <c r="BM76" s="187" t="s">
        <v>20</v>
      </c>
      <c r="BN76" s="11" t="s">
        <v>3</v>
      </c>
      <c r="BO76" s="11"/>
      <c r="BP76" s="187" t="s">
        <v>20</v>
      </c>
      <c r="BQ76" s="23"/>
      <c r="BR76" s="327" t="s">
        <v>1175</v>
      </c>
      <c r="BS76" s="350">
        <v>402</v>
      </c>
      <c r="BT76" s="186">
        <f t="shared" si="40"/>
        <v>5.6</v>
      </c>
      <c r="BU76" s="186">
        <f t="shared" si="41"/>
        <v>4.1999999999999993</v>
      </c>
      <c r="BV76" s="186">
        <v>2.8</v>
      </c>
      <c r="BW76" s="25"/>
      <c r="BX76" s="342" t="s">
        <v>514</v>
      </c>
      <c r="BY76" s="361" t="s">
        <v>479</v>
      </c>
      <c r="BZ76" s="11" t="s">
        <v>4</v>
      </c>
      <c r="CA76" s="11">
        <v>0.3</v>
      </c>
      <c r="CB76" s="187" t="str">
        <f t="shared" si="35"/>
        <v>IV</v>
      </c>
      <c r="CC76" s="11" t="s">
        <v>4</v>
      </c>
      <c r="CD76" s="11"/>
      <c r="CE76" s="187" t="str">
        <f t="shared" si="36"/>
        <v>IV</v>
      </c>
      <c r="CF76" s="11" t="s">
        <v>4</v>
      </c>
      <c r="CG76" s="11"/>
      <c r="CH76" s="187" t="str">
        <f t="shared" si="37"/>
        <v>IV</v>
      </c>
      <c r="CI76" s="11" t="s">
        <v>4</v>
      </c>
      <c r="CJ76" s="11"/>
      <c r="CK76" s="187" t="str">
        <f t="shared" si="38"/>
        <v>IV</v>
      </c>
      <c r="CL76" s="11" t="s">
        <v>4</v>
      </c>
      <c r="CM76" s="11">
        <v>0.3</v>
      </c>
      <c r="CN76" s="11" t="s">
        <v>20</v>
      </c>
      <c r="CO76" s="11" t="s">
        <v>4</v>
      </c>
      <c r="CP76" s="11">
        <v>0.3</v>
      </c>
      <c r="CQ76" s="11" t="s">
        <v>20</v>
      </c>
      <c r="CR76" s="23"/>
      <c r="CS76" s="327" t="s">
        <v>1008</v>
      </c>
      <c r="CT76" s="350" t="s">
        <v>479</v>
      </c>
      <c r="CU76" s="11" t="s">
        <v>4</v>
      </c>
      <c r="CV76" s="11">
        <v>0.3</v>
      </c>
      <c r="CW76" s="187" t="s">
        <v>20</v>
      </c>
      <c r="CX76" s="11" t="s">
        <v>4</v>
      </c>
      <c r="CY76" s="11"/>
      <c r="CZ76" s="187" t="s">
        <v>20</v>
      </c>
      <c r="DA76" s="11" t="s">
        <v>4</v>
      </c>
      <c r="DB76" s="11"/>
      <c r="DC76" s="187" t="s">
        <v>20</v>
      </c>
      <c r="DD76" s="11" t="s">
        <v>4</v>
      </c>
      <c r="DE76" s="11"/>
      <c r="DF76" s="187" t="s">
        <v>20</v>
      </c>
      <c r="DG76" s="11" t="s">
        <v>4</v>
      </c>
      <c r="DH76" s="11"/>
      <c r="DI76" s="187" t="s">
        <v>20</v>
      </c>
      <c r="DJ76" s="11" t="s">
        <v>4</v>
      </c>
      <c r="DK76" s="11"/>
      <c r="DL76" s="187" t="s">
        <v>20</v>
      </c>
      <c r="DM76" s="2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</row>
    <row r="77" spans="1:134" x14ac:dyDescent="0.2">
      <c r="A77" s="321" t="s">
        <v>812</v>
      </c>
      <c r="B77" s="405" t="s">
        <v>122</v>
      </c>
      <c r="C77" s="11" t="s">
        <v>3</v>
      </c>
      <c r="D77" s="11">
        <v>0.5</v>
      </c>
      <c r="E77" s="11" t="s">
        <v>0</v>
      </c>
      <c r="F77" s="11" t="s">
        <v>21</v>
      </c>
      <c r="G77" s="187" t="s">
        <v>3</v>
      </c>
      <c r="H77" s="11">
        <v>0.2</v>
      </c>
      <c r="I77" s="11" t="s">
        <v>0</v>
      </c>
      <c r="J77" s="11" t="s">
        <v>21</v>
      </c>
      <c r="K77" s="187" t="s">
        <v>3</v>
      </c>
      <c r="L77" s="11">
        <v>0.2</v>
      </c>
      <c r="M77" s="11" t="s">
        <v>0</v>
      </c>
      <c r="N77" s="11" t="s">
        <v>21</v>
      </c>
      <c r="O77" s="187" t="s">
        <v>3</v>
      </c>
      <c r="P77" s="11">
        <v>0.2</v>
      </c>
      <c r="Q77" s="11" t="s">
        <v>0</v>
      </c>
      <c r="R77" s="11" t="s">
        <v>21</v>
      </c>
      <c r="S77" s="187" t="s">
        <v>3</v>
      </c>
      <c r="T77" s="11">
        <v>0.5</v>
      </c>
      <c r="U77" s="11"/>
      <c r="V77" s="11" t="s">
        <v>21</v>
      </c>
      <c r="W77" s="187" t="s">
        <v>3</v>
      </c>
      <c r="X77" s="11">
        <v>0.5</v>
      </c>
      <c r="Y77" s="11"/>
      <c r="Z77" s="11" t="s">
        <v>21</v>
      </c>
      <c r="AA77" s="21"/>
      <c r="AB77" s="204" t="s">
        <v>1305</v>
      </c>
      <c r="AC77" s="284" t="s">
        <v>173</v>
      </c>
      <c r="AD77" s="11" t="s">
        <v>3</v>
      </c>
      <c r="AE77" s="11">
        <v>0.5</v>
      </c>
      <c r="AF77" s="11" t="s">
        <v>20</v>
      </c>
      <c r="AG77" s="11" t="s">
        <v>3</v>
      </c>
      <c r="AH77" s="11">
        <v>0.2</v>
      </c>
      <c r="AI77" s="11" t="s">
        <v>20</v>
      </c>
      <c r="AJ77" s="11" t="s">
        <v>3</v>
      </c>
      <c r="AK77" s="11">
        <v>0.2</v>
      </c>
      <c r="AL77" s="11" t="s">
        <v>20</v>
      </c>
      <c r="AM77" s="11" t="s">
        <v>3</v>
      </c>
      <c r="AN77" s="11">
        <v>0.2</v>
      </c>
      <c r="AO77" s="11" t="s">
        <v>20</v>
      </c>
      <c r="AP77" s="11" t="s">
        <v>3</v>
      </c>
      <c r="AQ77" s="11">
        <v>0.5</v>
      </c>
      <c r="AR77" s="11" t="s">
        <v>20</v>
      </c>
      <c r="AS77" s="11" t="s">
        <v>3</v>
      </c>
      <c r="AT77" s="11">
        <v>0.5</v>
      </c>
      <c r="AU77" s="11" t="s">
        <v>20</v>
      </c>
      <c r="AV77" s="23"/>
      <c r="AW77" s="204" t="s">
        <v>525</v>
      </c>
      <c r="AX77" s="284" t="s">
        <v>173</v>
      </c>
      <c r="AY77" s="11" t="s">
        <v>3</v>
      </c>
      <c r="AZ77" s="11">
        <v>0.5</v>
      </c>
      <c r="BA77" s="187" t="s">
        <v>20</v>
      </c>
      <c r="BB77" s="11" t="s">
        <v>3</v>
      </c>
      <c r="BC77" s="11">
        <v>0.1</v>
      </c>
      <c r="BD77" s="187" t="s">
        <v>20</v>
      </c>
      <c r="BE77" s="11" t="s">
        <v>3</v>
      </c>
      <c r="BF77" s="11">
        <v>0.1</v>
      </c>
      <c r="BG77" s="187" t="s">
        <v>20</v>
      </c>
      <c r="BH77" s="11" t="s">
        <v>3</v>
      </c>
      <c r="BI77" s="11"/>
      <c r="BJ77" s="187" t="s">
        <v>20</v>
      </c>
      <c r="BK77" s="11" t="s">
        <v>3</v>
      </c>
      <c r="BL77" s="11"/>
      <c r="BM77" s="187" t="s">
        <v>20</v>
      </c>
      <c r="BN77" s="11" t="s">
        <v>3</v>
      </c>
      <c r="BO77" s="11"/>
      <c r="BP77" s="187" t="s">
        <v>20</v>
      </c>
      <c r="BQ77" s="23"/>
      <c r="BR77" s="204" t="s">
        <v>1176</v>
      </c>
      <c r="BS77" s="238">
        <v>403</v>
      </c>
      <c r="BT77" s="186">
        <f t="shared" si="40"/>
        <v>6.4</v>
      </c>
      <c r="BU77" s="186">
        <f t="shared" si="41"/>
        <v>4.8000000000000007</v>
      </c>
      <c r="BV77" s="186">
        <v>3.2</v>
      </c>
      <c r="BW77" s="25"/>
      <c r="BX77" s="204" t="s">
        <v>515</v>
      </c>
      <c r="BY77" s="238" t="s">
        <v>428</v>
      </c>
      <c r="BZ77" s="11" t="s">
        <v>4</v>
      </c>
      <c r="CA77" s="11">
        <v>0.3</v>
      </c>
      <c r="CB77" s="187" t="str">
        <f t="shared" si="35"/>
        <v>IV</v>
      </c>
      <c r="CC77" s="11" t="s">
        <v>4</v>
      </c>
      <c r="CD77" s="11"/>
      <c r="CE77" s="187" t="str">
        <f t="shared" si="36"/>
        <v>IV</v>
      </c>
      <c r="CF77" s="11" t="s">
        <v>4</v>
      </c>
      <c r="CG77" s="11"/>
      <c r="CH77" s="187" t="str">
        <f t="shared" si="37"/>
        <v>IV</v>
      </c>
      <c r="CI77" s="11" t="s">
        <v>4</v>
      </c>
      <c r="CJ77" s="11"/>
      <c r="CK77" s="187" t="str">
        <f t="shared" si="38"/>
        <v>IV</v>
      </c>
      <c r="CL77" s="11" t="s">
        <v>4</v>
      </c>
      <c r="CM77" s="11">
        <v>0.3</v>
      </c>
      <c r="CN77" s="11" t="s">
        <v>20</v>
      </c>
      <c r="CO77" s="11" t="s">
        <v>4</v>
      </c>
      <c r="CP77" s="11">
        <v>0.3</v>
      </c>
      <c r="CQ77" s="11" t="s">
        <v>20</v>
      </c>
      <c r="CR77" s="23"/>
      <c r="CS77" s="329" t="s">
        <v>965</v>
      </c>
      <c r="CT77" s="364" t="s">
        <v>449</v>
      </c>
      <c r="CU77" s="11" t="s">
        <v>4</v>
      </c>
      <c r="CV77" s="11">
        <v>0.3</v>
      </c>
      <c r="CW77" s="187" t="s">
        <v>20</v>
      </c>
      <c r="CX77" s="11" t="s">
        <v>4</v>
      </c>
      <c r="CY77" s="11"/>
      <c r="CZ77" s="187" t="s">
        <v>20</v>
      </c>
      <c r="DA77" s="11" t="s">
        <v>4</v>
      </c>
      <c r="DB77" s="11"/>
      <c r="DC77" s="187" t="s">
        <v>20</v>
      </c>
      <c r="DD77" s="11" t="s">
        <v>4</v>
      </c>
      <c r="DE77" s="11"/>
      <c r="DF77" s="187" t="s">
        <v>20</v>
      </c>
      <c r="DG77" s="11" t="s">
        <v>4</v>
      </c>
      <c r="DH77" s="11"/>
      <c r="DI77" s="187" t="s">
        <v>20</v>
      </c>
      <c r="DJ77" s="11" t="s">
        <v>4</v>
      </c>
      <c r="DK77" s="11"/>
      <c r="DL77" s="187" t="s">
        <v>20</v>
      </c>
      <c r="DM77" s="2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</row>
    <row r="78" spans="1:134" x14ac:dyDescent="0.2">
      <c r="A78" s="332" t="s">
        <v>813</v>
      </c>
      <c r="B78" s="409" t="s">
        <v>123</v>
      </c>
      <c r="C78" s="11" t="s">
        <v>3</v>
      </c>
      <c r="D78" s="11">
        <v>0.5</v>
      </c>
      <c r="E78" s="11" t="s">
        <v>0</v>
      </c>
      <c r="F78" s="11" t="s">
        <v>21</v>
      </c>
      <c r="G78" s="187" t="s">
        <v>3</v>
      </c>
      <c r="H78" s="11">
        <v>0.2</v>
      </c>
      <c r="I78" s="11" t="s">
        <v>0</v>
      </c>
      <c r="J78" s="11" t="s">
        <v>21</v>
      </c>
      <c r="K78" s="187" t="s">
        <v>3</v>
      </c>
      <c r="L78" s="11">
        <v>0.2</v>
      </c>
      <c r="M78" s="11" t="s">
        <v>0</v>
      </c>
      <c r="N78" s="11" t="s">
        <v>21</v>
      </c>
      <c r="O78" s="187" t="s">
        <v>3</v>
      </c>
      <c r="P78" s="11">
        <v>0.2</v>
      </c>
      <c r="Q78" s="11" t="s">
        <v>0</v>
      </c>
      <c r="R78" s="11" t="s">
        <v>21</v>
      </c>
      <c r="S78" s="187" t="s">
        <v>3</v>
      </c>
      <c r="T78" s="11">
        <v>0.5</v>
      </c>
      <c r="U78" s="11"/>
      <c r="V78" s="11" t="s">
        <v>21</v>
      </c>
      <c r="W78" s="187" t="s">
        <v>3</v>
      </c>
      <c r="X78" s="11">
        <v>0.5</v>
      </c>
      <c r="Y78" s="11"/>
      <c r="Z78" s="11" t="s">
        <v>21</v>
      </c>
      <c r="AA78" s="21"/>
      <c r="AB78" s="330" t="s">
        <v>1306</v>
      </c>
      <c r="AC78" s="300" t="s">
        <v>173</v>
      </c>
      <c r="AD78" s="11" t="s">
        <v>3</v>
      </c>
      <c r="AE78" s="11">
        <v>0.5</v>
      </c>
      <c r="AF78" s="11" t="s">
        <v>20</v>
      </c>
      <c r="AG78" s="11" t="s">
        <v>3</v>
      </c>
      <c r="AH78" s="11">
        <v>0.2</v>
      </c>
      <c r="AI78" s="11" t="s">
        <v>20</v>
      </c>
      <c r="AJ78" s="11" t="s">
        <v>3</v>
      </c>
      <c r="AK78" s="11">
        <v>0.2</v>
      </c>
      <c r="AL78" s="11" t="s">
        <v>20</v>
      </c>
      <c r="AM78" s="11" t="s">
        <v>3</v>
      </c>
      <c r="AN78" s="11">
        <v>0.2</v>
      </c>
      <c r="AO78" s="11" t="s">
        <v>20</v>
      </c>
      <c r="AP78" s="11" t="s">
        <v>3</v>
      </c>
      <c r="AQ78" s="11">
        <v>0.5</v>
      </c>
      <c r="AR78" s="11" t="s">
        <v>20</v>
      </c>
      <c r="AS78" s="11" t="s">
        <v>3</v>
      </c>
      <c r="AT78" s="11">
        <v>0.5</v>
      </c>
      <c r="AU78" s="11" t="s">
        <v>20</v>
      </c>
      <c r="AV78" s="23"/>
      <c r="AW78" s="204" t="s">
        <v>652</v>
      </c>
      <c r="AX78" s="284" t="s">
        <v>173</v>
      </c>
      <c r="AY78" s="11" t="s">
        <v>3</v>
      </c>
      <c r="AZ78" s="11">
        <v>0.5</v>
      </c>
      <c r="BA78" s="187" t="s">
        <v>20</v>
      </c>
      <c r="BB78" s="11" t="s">
        <v>3</v>
      </c>
      <c r="BC78" s="11">
        <v>0.1</v>
      </c>
      <c r="BD78" s="187" t="s">
        <v>20</v>
      </c>
      <c r="BE78" s="11" t="s">
        <v>3</v>
      </c>
      <c r="BF78" s="11">
        <v>0.1</v>
      </c>
      <c r="BG78" s="187" t="s">
        <v>20</v>
      </c>
      <c r="BH78" s="11" t="s">
        <v>3</v>
      </c>
      <c r="BI78" s="11"/>
      <c r="BJ78" s="187" t="s">
        <v>20</v>
      </c>
      <c r="BK78" s="11" t="s">
        <v>3</v>
      </c>
      <c r="BL78" s="11"/>
      <c r="BM78" s="187" t="s">
        <v>20</v>
      </c>
      <c r="BN78" s="11" t="s">
        <v>3</v>
      </c>
      <c r="BO78" s="11"/>
      <c r="BP78" s="187" t="s">
        <v>20</v>
      </c>
      <c r="BQ78" s="23"/>
      <c r="BR78" s="327" t="s">
        <v>1177</v>
      </c>
      <c r="BS78" s="350">
        <v>404</v>
      </c>
      <c r="BT78" s="186">
        <f t="shared" ref="BT78:BT90" si="42">BV78*2</f>
        <v>7.2</v>
      </c>
      <c r="BU78" s="186">
        <f t="shared" si="41"/>
        <v>5.4</v>
      </c>
      <c r="BV78" s="186">
        <v>3.6</v>
      </c>
      <c r="BW78" s="25"/>
      <c r="BX78" s="204" t="s">
        <v>516</v>
      </c>
      <c r="BY78" s="238" t="s">
        <v>428</v>
      </c>
      <c r="BZ78" s="11" t="s">
        <v>4</v>
      </c>
      <c r="CA78" s="11">
        <v>0.3</v>
      </c>
      <c r="CB78" s="187" t="str">
        <f t="shared" si="35"/>
        <v>IV</v>
      </c>
      <c r="CC78" s="11" t="s">
        <v>4</v>
      </c>
      <c r="CD78" s="11"/>
      <c r="CE78" s="187" t="str">
        <f t="shared" si="36"/>
        <v>IV</v>
      </c>
      <c r="CF78" s="11" t="s">
        <v>4</v>
      </c>
      <c r="CG78" s="11"/>
      <c r="CH78" s="187" t="str">
        <f t="shared" si="37"/>
        <v>IV</v>
      </c>
      <c r="CI78" s="11" t="s">
        <v>4</v>
      </c>
      <c r="CJ78" s="11"/>
      <c r="CK78" s="187" t="str">
        <f t="shared" si="38"/>
        <v>IV</v>
      </c>
      <c r="CL78" s="11" t="s">
        <v>4</v>
      </c>
      <c r="CM78" s="11">
        <v>0.3</v>
      </c>
      <c r="CN78" s="11" t="s">
        <v>20</v>
      </c>
      <c r="CO78" s="11" t="s">
        <v>4</v>
      </c>
      <c r="CP78" s="11">
        <v>0.3</v>
      </c>
      <c r="CQ78" s="11" t="s">
        <v>20</v>
      </c>
      <c r="CR78" s="23"/>
      <c r="CS78" s="204" t="s">
        <v>966</v>
      </c>
      <c r="CT78" s="238" t="s">
        <v>449</v>
      </c>
      <c r="CU78" s="11" t="s">
        <v>4</v>
      </c>
      <c r="CV78" s="11">
        <v>0.3</v>
      </c>
      <c r="CW78" s="187" t="s">
        <v>20</v>
      </c>
      <c r="CX78" s="11" t="s">
        <v>4</v>
      </c>
      <c r="CY78" s="11"/>
      <c r="CZ78" s="187" t="s">
        <v>20</v>
      </c>
      <c r="DA78" s="11" t="s">
        <v>4</v>
      </c>
      <c r="DB78" s="11"/>
      <c r="DC78" s="187" t="s">
        <v>20</v>
      </c>
      <c r="DD78" s="11" t="s">
        <v>4</v>
      </c>
      <c r="DE78" s="11"/>
      <c r="DF78" s="187" t="s">
        <v>20</v>
      </c>
      <c r="DG78" s="11" t="s">
        <v>4</v>
      </c>
      <c r="DH78" s="11"/>
      <c r="DI78" s="187" t="s">
        <v>20</v>
      </c>
      <c r="DJ78" s="11" t="s">
        <v>4</v>
      </c>
      <c r="DK78" s="11"/>
      <c r="DL78" s="187" t="s">
        <v>20</v>
      </c>
      <c r="DM78" s="2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</row>
    <row r="79" spans="1:134" ht="13.5" thickBot="1" x14ac:dyDescent="0.25">
      <c r="A79" s="342" t="s">
        <v>814</v>
      </c>
      <c r="B79" s="411" t="s">
        <v>123</v>
      </c>
      <c r="C79" s="11" t="s">
        <v>3</v>
      </c>
      <c r="D79" s="11">
        <v>0.5</v>
      </c>
      <c r="E79" s="11" t="s">
        <v>0</v>
      </c>
      <c r="F79" s="11" t="s">
        <v>21</v>
      </c>
      <c r="G79" s="187" t="s">
        <v>3</v>
      </c>
      <c r="H79" s="11">
        <v>0.2</v>
      </c>
      <c r="I79" s="11" t="s">
        <v>0</v>
      </c>
      <c r="J79" s="11" t="s">
        <v>21</v>
      </c>
      <c r="K79" s="187" t="s">
        <v>3</v>
      </c>
      <c r="L79" s="11">
        <v>0.2</v>
      </c>
      <c r="M79" s="11" t="s">
        <v>0</v>
      </c>
      <c r="N79" s="11" t="s">
        <v>21</v>
      </c>
      <c r="O79" s="187" t="s">
        <v>3</v>
      </c>
      <c r="P79" s="11">
        <v>0.2</v>
      </c>
      <c r="Q79" s="11" t="s">
        <v>0</v>
      </c>
      <c r="R79" s="11" t="s">
        <v>21</v>
      </c>
      <c r="S79" s="187" t="s">
        <v>3</v>
      </c>
      <c r="T79" s="11">
        <v>0.5</v>
      </c>
      <c r="U79" s="11"/>
      <c r="V79" s="11" t="s">
        <v>21</v>
      </c>
      <c r="W79" s="187" t="s">
        <v>3</v>
      </c>
      <c r="X79" s="11">
        <v>0.5</v>
      </c>
      <c r="Y79" s="11"/>
      <c r="Z79" s="11" t="s">
        <v>21</v>
      </c>
      <c r="AA79" s="21"/>
      <c r="AB79" s="327" t="s">
        <v>1307</v>
      </c>
      <c r="AC79" s="337" t="s">
        <v>1308</v>
      </c>
      <c r="AD79" s="11" t="s">
        <v>3</v>
      </c>
      <c r="AE79" s="11">
        <v>0.5</v>
      </c>
      <c r="AF79" s="11" t="s">
        <v>20</v>
      </c>
      <c r="AG79" s="11" t="s">
        <v>3</v>
      </c>
      <c r="AH79" s="11">
        <v>0.2</v>
      </c>
      <c r="AI79" s="11" t="s">
        <v>20</v>
      </c>
      <c r="AJ79" s="11" t="s">
        <v>3</v>
      </c>
      <c r="AK79" s="11">
        <v>0.2</v>
      </c>
      <c r="AL79" s="11" t="s">
        <v>20</v>
      </c>
      <c r="AM79" s="11" t="s">
        <v>3</v>
      </c>
      <c r="AN79" s="11">
        <v>0.2</v>
      </c>
      <c r="AO79" s="11" t="s">
        <v>20</v>
      </c>
      <c r="AP79" s="11" t="s">
        <v>3</v>
      </c>
      <c r="AQ79" s="11">
        <v>0.5</v>
      </c>
      <c r="AR79" s="11" t="s">
        <v>20</v>
      </c>
      <c r="AS79" s="11" t="s">
        <v>3</v>
      </c>
      <c r="AT79" s="11">
        <v>0.5</v>
      </c>
      <c r="AU79" s="11" t="s">
        <v>20</v>
      </c>
      <c r="AV79" s="23"/>
      <c r="AW79" s="330" t="s">
        <v>653</v>
      </c>
      <c r="AX79" s="300" t="s">
        <v>173</v>
      </c>
      <c r="AY79" s="11" t="s">
        <v>3</v>
      </c>
      <c r="AZ79" s="11">
        <v>0.5</v>
      </c>
      <c r="BA79" s="187" t="s">
        <v>20</v>
      </c>
      <c r="BB79" s="11" t="s">
        <v>3</v>
      </c>
      <c r="BC79" s="11">
        <v>0.1</v>
      </c>
      <c r="BD79" s="187" t="s">
        <v>20</v>
      </c>
      <c r="BE79" s="11" t="s">
        <v>3</v>
      </c>
      <c r="BF79" s="11">
        <v>0.1</v>
      </c>
      <c r="BG79" s="187" t="s">
        <v>20</v>
      </c>
      <c r="BH79" s="11" t="s">
        <v>3</v>
      </c>
      <c r="BI79" s="11"/>
      <c r="BJ79" s="187" t="s">
        <v>20</v>
      </c>
      <c r="BK79" s="11" t="s">
        <v>3</v>
      </c>
      <c r="BL79" s="11"/>
      <c r="BM79" s="187" t="s">
        <v>20</v>
      </c>
      <c r="BN79" s="11" t="s">
        <v>3</v>
      </c>
      <c r="BO79" s="11"/>
      <c r="BP79" s="187" t="s">
        <v>20</v>
      </c>
      <c r="BQ79" s="23"/>
      <c r="BR79" s="204" t="s">
        <v>1178</v>
      </c>
      <c r="BS79" s="238">
        <v>405</v>
      </c>
      <c r="BT79" s="186">
        <f t="shared" si="42"/>
        <v>8</v>
      </c>
      <c r="BU79" s="186">
        <f t="shared" si="41"/>
        <v>6</v>
      </c>
      <c r="BV79" s="186">
        <v>4</v>
      </c>
      <c r="BW79" s="25"/>
      <c r="BX79" s="330" t="s">
        <v>517</v>
      </c>
      <c r="BY79" s="369" t="s">
        <v>428</v>
      </c>
      <c r="BZ79" s="11" t="s">
        <v>4</v>
      </c>
      <c r="CA79" s="11">
        <v>0.3</v>
      </c>
      <c r="CB79" s="187" t="str">
        <f t="shared" si="35"/>
        <v>IV</v>
      </c>
      <c r="CC79" s="11" t="s">
        <v>4</v>
      </c>
      <c r="CD79" s="11"/>
      <c r="CE79" s="187" t="str">
        <f t="shared" si="36"/>
        <v>IV</v>
      </c>
      <c r="CF79" s="11" t="s">
        <v>4</v>
      </c>
      <c r="CG79" s="11"/>
      <c r="CH79" s="187" t="str">
        <f t="shared" si="37"/>
        <v>IV</v>
      </c>
      <c r="CI79" s="11" t="s">
        <v>4</v>
      </c>
      <c r="CJ79" s="11"/>
      <c r="CK79" s="187" t="str">
        <f t="shared" si="38"/>
        <v>IV</v>
      </c>
      <c r="CL79" s="11" t="s">
        <v>4</v>
      </c>
      <c r="CM79" s="11">
        <v>0.3</v>
      </c>
      <c r="CN79" s="11" t="s">
        <v>20</v>
      </c>
      <c r="CO79" s="11" t="s">
        <v>4</v>
      </c>
      <c r="CP79" s="11">
        <v>0.3</v>
      </c>
      <c r="CQ79" s="11" t="s">
        <v>20</v>
      </c>
      <c r="CR79" s="23"/>
      <c r="CS79" s="201" t="s">
        <v>967</v>
      </c>
      <c r="CT79" s="216" t="s">
        <v>449</v>
      </c>
      <c r="CU79" s="11" t="s">
        <v>4</v>
      </c>
      <c r="CV79" s="11">
        <v>0.3</v>
      </c>
      <c r="CW79" s="187" t="s">
        <v>20</v>
      </c>
      <c r="CX79" s="11" t="s">
        <v>4</v>
      </c>
      <c r="CY79" s="11"/>
      <c r="CZ79" s="187" t="s">
        <v>20</v>
      </c>
      <c r="DA79" s="11" t="s">
        <v>4</v>
      </c>
      <c r="DB79" s="11"/>
      <c r="DC79" s="187" t="s">
        <v>20</v>
      </c>
      <c r="DD79" s="11" t="s">
        <v>4</v>
      </c>
      <c r="DE79" s="11"/>
      <c r="DF79" s="187" t="s">
        <v>20</v>
      </c>
      <c r="DG79" s="11" t="s">
        <v>4</v>
      </c>
      <c r="DH79" s="11"/>
      <c r="DI79" s="187" t="s">
        <v>20</v>
      </c>
      <c r="DJ79" s="11" t="s">
        <v>4</v>
      </c>
      <c r="DK79" s="11"/>
      <c r="DL79" s="187" t="s">
        <v>20</v>
      </c>
      <c r="DM79" s="2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</row>
    <row r="80" spans="1:134" ht="13.5" thickBot="1" x14ac:dyDescent="0.25">
      <c r="A80" s="321" t="s">
        <v>815</v>
      </c>
      <c r="B80" s="405" t="s">
        <v>383</v>
      </c>
      <c r="C80" s="11" t="s">
        <v>3</v>
      </c>
      <c r="D80" s="11">
        <v>0.5</v>
      </c>
      <c r="E80" s="11" t="s">
        <v>0</v>
      </c>
      <c r="F80" s="11" t="s">
        <v>21</v>
      </c>
      <c r="G80" s="187" t="s">
        <v>3</v>
      </c>
      <c r="H80" s="11">
        <v>0.2</v>
      </c>
      <c r="I80" s="11" t="s">
        <v>0</v>
      </c>
      <c r="J80" s="11" t="s">
        <v>21</v>
      </c>
      <c r="K80" s="187" t="s">
        <v>3</v>
      </c>
      <c r="L80" s="11">
        <v>0.2</v>
      </c>
      <c r="M80" s="11" t="s">
        <v>0</v>
      </c>
      <c r="N80" s="11" t="s">
        <v>21</v>
      </c>
      <c r="O80" s="187" t="s">
        <v>3</v>
      </c>
      <c r="P80" s="11">
        <v>0.2</v>
      </c>
      <c r="Q80" s="11" t="s">
        <v>0</v>
      </c>
      <c r="R80" s="11" t="s">
        <v>21</v>
      </c>
      <c r="S80" s="187" t="s">
        <v>3</v>
      </c>
      <c r="T80" s="11">
        <v>0.5</v>
      </c>
      <c r="U80" s="11"/>
      <c r="V80" s="11" t="s">
        <v>21</v>
      </c>
      <c r="W80" s="187" t="s">
        <v>3</v>
      </c>
      <c r="X80" s="11">
        <v>0.5</v>
      </c>
      <c r="Y80" s="11"/>
      <c r="Z80" s="11" t="s">
        <v>21</v>
      </c>
      <c r="AA80" s="21"/>
      <c r="AB80" s="342" t="s">
        <v>1309</v>
      </c>
      <c r="AC80" s="296" t="s">
        <v>1308</v>
      </c>
      <c r="AD80" s="11" t="s">
        <v>3</v>
      </c>
      <c r="AE80" s="11">
        <v>0.5</v>
      </c>
      <c r="AF80" s="11" t="s">
        <v>20</v>
      </c>
      <c r="AG80" s="11" t="s">
        <v>3</v>
      </c>
      <c r="AH80" s="11">
        <v>0.2</v>
      </c>
      <c r="AI80" s="11" t="s">
        <v>20</v>
      </c>
      <c r="AJ80" s="11" t="s">
        <v>3</v>
      </c>
      <c r="AK80" s="11">
        <v>0.2</v>
      </c>
      <c r="AL80" s="11" t="s">
        <v>20</v>
      </c>
      <c r="AM80" s="11" t="s">
        <v>3</v>
      </c>
      <c r="AN80" s="11">
        <v>0.2</v>
      </c>
      <c r="AO80" s="11" t="s">
        <v>20</v>
      </c>
      <c r="AP80" s="11" t="s">
        <v>3</v>
      </c>
      <c r="AQ80" s="11">
        <v>0.5</v>
      </c>
      <c r="AR80" s="11" t="s">
        <v>20</v>
      </c>
      <c r="AS80" s="11" t="s">
        <v>3</v>
      </c>
      <c r="AT80" s="11">
        <v>0.5</v>
      </c>
      <c r="AU80" s="11" t="s">
        <v>20</v>
      </c>
      <c r="AV80" s="23"/>
      <c r="AW80" s="332" t="s">
        <v>654</v>
      </c>
      <c r="AX80" s="302" t="s">
        <v>214</v>
      </c>
      <c r="AY80" s="11" t="s">
        <v>3</v>
      </c>
      <c r="AZ80" s="11">
        <v>0.5</v>
      </c>
      <c r="BA80" s="187" t="s">
        <v>20</v>
      </c>
      <c r="BB80" s="11" t="s">
        <v>3</v>
      </c>
      <c r="BC80" s="11">
        <v>0.1</v>
      </c>
      <c r="BD80" s="187" t="s">
        <v>20</v>
      </c>
      <c r="BE80" s="11" t="s">
        <v>3</v>
      </c>
      <c r="BF80" s="11">
        <v>0.1</v>
      </c>
      <c r="BG80" s="187" t="s">
        <v>20</v>
      </c>
      <c r="BH80" s="11" t="s">
        <v>3</v>
      </c>
      <c r="BI80" s="11"/>
      <c r="BJ80" s="187" t="s">
        <v>20</v>
      </c>
      <c r="BK80" s="11" t="s">
        <v>3</v>
      </c>
      <c r="BL80" s="11"/>
      <c r="BM80" s="187" t="s">
        <v>20</v>
      </c>
      <c r="BN80" s="11" t="s">
        <v>3</v>
      </c>
      <c r="BO80" s="11"/>
      <c r="BP80" s="187" t="s">
        <v>20</v>
      </c>
      <c r="BQ80" s="23"/>
      <c r="BR80" s="342" t="s">
        <v>1179</v>
      </c>
      <c r="BS80" s="361">
        <v>406</v>
      </c>
      <c r="BT80" s="186">
        <f t="shared" si="42"/>
        <v>8.8000000000000007</v>
      </c>
      <c r="BU80" s="186">
        <f t="shared" si="41"/>
        <v>6.6000000000000005</v>
      </c>
      <c r="BV80" s="186">
        <v>4.4000000000000004</v>
      </c>
      <c r="BW80" s="25"/>
      <c r="BX80" s="332" t="s">
        <v>518</v>
      </c>
      <c r="BY80" s="365" t="s">
        <v>449</v>
      </c>
      <c r="BZ80" s="11" t="s">
        <v>4</v>
      </c>
      <c r="CA80" s="11">
        <v>0.3</v>
      </c>
      <c r="CB80" s="187" t="str">
        <f t="shared" si="35"/>
        <v>IV</v>
      </c>
      <c r="CC80" s="11" t="s">
        <v>4</v>
      </c>
      <c r="CD80" s="11"/>
      <c r="CE80" s="187" t="str">
        <f t="shared" si="36"/>
        <v>IV</v>
      </c>
      <c r="CF80" s="11" t="s">
        <v>4</v>
      </c>
      <c r="CG80" s="11"/>
      <c r="CH80" s="187" t="str">
        <f t="shared" si="37"/>
        <v>IV</v>
      </c>
      <c r="CI80" s="11" t="s">
        <v>4</v>
      </c>
      <c r="CJ80" s="11"/>
      <c r="CK80" s="187" t="str">
        <f t="shared" si="38"/>
        <v>IV</v>
      </c>
      <c r="CL80" s="11" t="s">
        <v>4</v>
      </c>
      <c r="CM80" s="11">
        <v>0.3</v>
      </c>
      <c r="CN80" s="11" t="s">
        <v>20</v>
      </c>
      <c r="CO80" s="11" t="s">
        <v>4</v>
      </c>
      <c r="CP80" s="11">
        <v>0.3</v>
      </c>
      <c r="CQ80" s="11" t="s">
        <v>20</v>
      </c>
      <c r="CR80" s="23"/>
      <c r="CS80" s="185"/>
      <c r="CT80" s="52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2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</row>
    <row r="81" spans="1:134" ht="13.5" thickBot="1" x14ac:dyDescent="0.25">
      <c r="A81" s="332" t="s">
        <v>816</v>
      </c>
      <c r="B81" s="409" t="s">
        <v>169</v>
      </c>
      <c r="C81" s="11" t="s">
        <v>3</v>
      </c>
      <c r="D81" s="11">
        <v>0.5</v>
      </c>
      <c r="E81" s="11" t="s">
        <v>0</v>
      </c>
      <c r="F81" s="11" t="s">
        <v>21</v>
      </c>
      <c r="G81" s="187" t="s">
        <v>3</v>
      </c>
      <c r="H81" s="11">
        <v>0.2</v>
      </c>
      <c r="I81" s="11" t="s">
        <v>0</v>
      </c>
      <c r="J81" s="11" t="s">
        <v>21</v>
      </c>
      <c r="K81" s="187" t="s">
        <v>3</v>
      </c>
      <c r="L81" s="11">
        <v>0.2</v>
      </c>
      <c r="M81" s="11" t="s">
        <v>0</v>
      </c>
      <c r="N81" s="11" t="s">
        <v>21</v>
      </c>
      <c r="O81" s="187" t="s">
        <v>3</v>
      </c>
      <c r="P81" s="11">
        <v>0.2</v>
      </c>
      <c r="Q81" s="11" t="s">
        <v>0</v>
      </c>
      <c r="R81" s="11" t="s">
        <v>21</v>
      </c>
      <c r="S81" s="187" t="s">
        <v>3</v>
      </c>
      <c r="T81" s="11">
        <v>0.5</v>
      </c>
      <c r="U81" s="11"/>
      <c r="V81" s="11" t="s">
        <v>21</v>
      </c>
      <c r="W81" s="187" t="s">
        <v>3</v>
      </c>
      <c r="X81" s="11">
        <v>0.5</v>
      </c>
      <c r="Y81" s="11"/>
      <c r="Z81" s="11" t="s">
        <v>21</v>
      </c>
      <c r="AA81" s="21"/>
      <c r="AB81" s="201" t="s">
        <v>1310</v>
      </c>
      <c r="AC81" s="223" t="s">
        <v>1311</v>
      </c>
      <c r="AD81" s="11" t="s">
        <v>3</v>
      </c>
      <c r="AE81" s="11">
        <v>0.5</v>
      </c>
      <c r="AF81" s="11" t="s">
        <v>20</v>
      </c>
      <c r="AG81" s="11" t="s">
        <v>3</v>
      </c>
      <c r="AH81" s="11">
        <v>0.2</v>
      </c>
      <c r="AI81" s="11" t="s">
        <v>20</v>
      </c>
      <c r="AJ81" s="11" t="s">
        <v>3</v>
      </c>
      <c r="AK81" s="11">
        <v>0.2</v>
      </c>
      <c r="AL81" s="11" t="s">
        <v>20</v>
      </c>
      <c r="AM81" s="11" t="s">
        <v>3</v>
      </c>
      <c r="AN81" s="11">
        <v>0.2</v>
      </c>
      <c r="AO81" s="11" t="s">
        <v>20</v>
      </c>
      <c r="AP81" s="11" t="s">
        <v>3</v>
      </c>
      <c r="AQ81" s="11">
        <v>0.5</v>
      </c>
      <c r="AR81" s="11" t="s">
        <v>20</v>
      </c>
      <c r="AS81" s="11" t="s">
        <v>3</v>
      </c>
      <c r="AT81" s="11">
        <v>0.5</v>
      </c>
      <c r="AU81" s="11" t="s">
        <v>20</v>
      </c>
      <c r="AV81" s="23"/>
      <c r="AW81" s="327" t="s">
        <v>655</v>
      </c>
      <c r="AX81" s="337" t="s">
        <v>214</v>
      </c>
      <c r="AY81" s="11" t="s">
        <v>3</v>
      </c>
      <c r="AZ81" s="11">
        <v>0.5</v>
      </c>
      <c r="BA81" s="187" t="s">
        <v>20</v>
      </c>
      <c r="BB81" s="11" t="s">
        <v>3</v>
      </c>
      <c r="BC81" s="11">
        <v>0.1</v>
      </c>
      <c r="BD81" s="187" t="s">
        <v>20</v>
      </c>
      <c r="BE81" s="11" t="s">
        <v>3</v>
      </c>
      <c r="BF81" s="11">
        <v>0.1</v>
      </c>
      <c r="BG81" s="187" t="s">
        <v>20</v>
      </c>
      <c r="BH81" s="11" t="s">
        <v>3</v>
      </c>
      <c r="BI81" s="11"/>
      <c r="BJ81" s="187" t="s">
        <v>20</v>
      </c>
      <c r="BK81" s="11" t="s">
        <v>3</v>
      </c>
      <c r="BL81" s="11"/>
      <c r="BM81" s="187" t="s">
        <v>20</v>
      </c>
      <c r="BN81" s="11" t="s">
        <v>3</v>
      </c>
      <c r="BO81" s="11"/>
      <c r="BP81" s="187" t="s">
        <v>20</v>
      </c>
      <c r="BQ81" s="23"/>
      <c r="BR81" s="204" t="s">
        <v>1180</v>
      </c>
      <c r="BS81" s="238">
        <v>407</v>
      </c>
      <c r="BT81" s="186">
        <f t="shared" si="42"/>
        <v>9.6</v>
      </c>
      <c r="BU81" s="186">
        <f t="shared" si="41"/>
        <v>7.1999999999999993</v>
      </c>
      <c r="BV81" s="186">
        <v>4.8</v>
      </c>
      <c r="BW81" s="25"/>
      <c r="BX81" s="327" t="s">
        <v>519</v>
      </c>
      <c r="BY81" s="350" t="s">
        <v>449</v>
      </c>
      <c r="BZ81" s="11" t="s">
        <v>4</v>
      </c>
      <c r="CA81" s="11">
        <v>0.3</v>
      </c>
      <c r="CB81" s="187" t="str">
        <f t="shared" si="35"/>
        <v>IV</v>
      </c>
      <c r="CC81" s="11" t="s">
        <v>4</v>
      </c>
      <c r="CD81" s="11"/>
      <c r="CE81" s="187" t="str">
        <f t="shared" si="36"/>
        <v>IV</v>
      </c>
      <c r="CF81" s="11" t="s">
        <v>4</v>
      </c>
      <c r="CG81" s="11"/>
      <c r="CH81" s="187" t="str">
        <f t="shared" si="37"/>
        <v>IV</v>
      </c>
      <c r="CI81" s="11" t="s">
        <v>4</v>
      </c>
      <c r="CJ81" s="11"/>
      <c r="CK81" s="187" t="str">
        <f t="shared" si="38"/>
        <v>IV</v>
      </c>
      <c r="CL81" s="11" t="s">
        <v>4</v>
      </c>
      <c r="CM81" s="11">
        <v>0.3</v>
      </c>
      <c r="CN81" s="11" t="s">
        <v>20</v>
      </c>
      <c r="CO81" s="11" t="s">
        <v>4</v>
      </c>
      <c r="CP81" s="11">
        <v>0.3</v>
      </c>
      <c r="CQ81" s="11" t="s">
        <v>20</v>
      </c>
      <c r="CR81" s="23"/>
      <c r="CS81" s="339" t="s">
        <v>41</v>
      </c>
      <c r="CT81" s="377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2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</row>
    <row r="82" spans="1:134" ht="13.5" thickBot="1" x14ac:dyDescent="0.25">
      <c r="A82" s="342" t="s">
        <v>817</v>
      </c>
      <c r="B82" s="411" t="s">
        <v>169</v>
      </c>
      <c r="C82" s="11" t="s">
        <v>3</v>
      </c>
      <c r="D82" s="11">
        <v>0.5</v>
      </c>
      <c r="E82" s="11" t="s">
        <v>0</v>
      </c>
      <c r="F82" s="11" t="s">
        <v>21</v>
      </c>
      <c r="G82" s="187" t="s">
        <v>3</v>
      </c>
      <c r="H82" s="11">
        <v>0.2</v>
      </c>
      <c r="I82" s="11" t="s">
        <v>0</v>
      </c>
      <c r="J82" s="11" t="s">
        <v>21</v>
      </c>
      <c r="K82" s="187" t="s">
        <v>3</v>
      </c>
      <c r="L82" s="11">
        <v>0.2</v>
      </c>
      <c r="M82" s="11" t="s">
        <v>0</v>
      </c>
      <c r="N82" s="11" t="s">
        <v>21</v>
      </c>
      <c r="O82" s="187" t="s">
        <v>3</v>
      </c>
      <c r="P82" s="11">
        <v>0.2</v>
      </c>
      <c r="Q82" s="11" t="s">
        <v>0</v>
      </c>
      <c r="R82" s="11" t="s">
        <v>21</v>
      </c>
      <c r="S82" s="187" t="s">
        <v>3</v>
      </c>
      <c r="T82" s="11">
        <v>0.5</v>
      </c>
      <c r="U82" s="11"/>
      <c r="V82" s="11" t="s">
        <v>21</v>
      </c>
      <c r="W82" s="187" t="s">
        <v>3</v>
      </c>
      <c r="X82" s="11">
        <v>0.5</v>
      </c>
      <c r="Y82" s="11"/>
      <c r="Z82" s="11" t="s">
        <v>21</v>
      </c>
      <c r="AA82" s="21"/>
      <c r="AB82" s="185"/>
      <c r="AC82" s="185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23"/>
      <c r="AW82" s="327" t="s">
        <v>656</v>
      </c>
      <c r="AX82" s="337" t="s">
        <v>214</v>
      </c>
      <c r="AY82" s="11" t="s">
        <v>3</v>
      </c>
      <c r="AZ82" s="11">
        <v>0.5</v>
      </c>
      <c r="BA82" s="187" t="s">
        <v>20</v>
      </c>
      <c r="BB82" s="11" t="s">
        <v>3</v>
      </c>
      <c r="BC82" s="11">
        <v>0.1</v>
      </c>
      <c r="BD82" s="187" t="s">
        <v>20</v>
      </c>
      <c r="BE82" s="11" t="s">
        <v>3</v>
      </c>
      <c r="BF82" s="11">
        <v>0.1</v>
      </c>
      <c r="BG82" s="187" t="s">
        <v>20</v>
      </c>
      <c r="BH82" s="11" t="s">
        <v>3</v>
      </c>
      <c r="BI82" s="11"/>
      <c r="BJ82" s="187" t="s">
        <v>20</v>
      </c>
      <c r="BK82" s="11" t="s">
        <v>3</v>
      </c>
      <c r="BL82" s="11"/>
      <c r="BM82" s="187" t="s">
        <v>20</v>
      </c>
      <c r="BN82" s="11" t="s">
        <v>3</v>
      </c>
      <c r="BO82" s="11"/>
      <c r="BP82" s="187" t="s">
        <v>20</v>
      </c>
      <c r="BQ82" s="23"/>
      <c r="BR82" s="327" t="s">
        <v>1181</v>
      </c>
      <c r="BS82" s="350">
        <v>408</v>
      </c>
      <c r="BT82" s="186">
        <f t="shared" si="42"/>
        <v>10.4</v>
      </c>
      <c r="BU82" s="186">
        <f t="shared" si="41"/>
        <v>7.8000000000000007</v>
      </c>
      <c r="BV82" s="186">
        <v>5.2</v>
      </c>
      <c r="BW82" s="25"/>
      <c r="BX82" s="342" t="s">
        <v>520</v>
      </c>
      <c r="BY82" s="361" t="s">
        <v>449</v>
      </c>
      <c r="BZ82" s="11" t="s">
        <v>4</v>
      </c>
      <c r="CA82" s="11">
        <v>0.3</v>
      </c>
      <c r="CB82" s="187" t="str">
        <f t="shared" si="35"/>
        <v>IV</v>
      </c>
      <c r="CC82" s="11" t="s">
        <v>4</v>
      </c>
      <c r="CD82" s="11"/>
      <c r="CE82" s="187" t="str">
        <f t="shared" si="36"/>
        <v>IV</v>
      </c>
      <c r="CF82" s="11" t="s">
        <v>4</v>
      </c>
      <c r="CG82" s="11"/>
      <c r="CH82" s="187" t="str">
        <f t="shared" si="37"/>
        <v>IV</v>
      </c>
      <c r="CI82" s="11" t="s">
        <v>4</v>
      </c>
      <c r="CJ82" s="11"/>
      <c r="CK82" s="187" t="str">
        <f t="shared" si="38"/>
        <v>IV</v>
      </c>
      <c r="CL82" s="11" t="s">
        <v>4</v>
      </c>
      <c r="CM82" s="11">
        <v>0.3</v>
      </c>
      <c r="CN82" s="11" t="s">
        <v>20</v>
      </c>
      <c r="CO82" s="11" t="s">
        <v>4</v>
      </c>
      <c r="CP82" s="11">
        <v>0.3</v>
      </c>
      <c r="CQ82" s="11" t="s">
        <v>20</v>
      </c>
      <c r="CR82" s="23"/>
      <c r="CS82" s="334" t="s">
        <v>925</v>
      </c>
      <c r="CT82" s="368" t="s">
        <v>168</v>
      </c>
      <c r="CU82" s="11" t="s">
        <v>3</v>
      </c>
      <c r="CV82" s="11">
        <v>0.5</v>
      </c>
      <c r="CW82" s="11" t="s">
        <v>0</v>
      </c>
      <c r="CX82" s="11" t="s">
        <v>3</v>
      </c>
      <c r="CY82" s="11"/>
      <c r="CZ82" s="11" t="s">
        <v>0</v>
      </c>
      <c r="DA82" s="11" t="s">
        <v>3</v>
      </c>
      <c r="DB82" s="11"/>
      <c r="DC82" s="11" t="s">
        <v>0</v>
      </c>
      <c r="DD82" s="11" t="s">
        <v>3</v>
      </c>
      <c r="DE82" s="11"/>
      <c r="DF82" s="11" t="s">
        <v>0</v>
      </c>
      <c r="DG82" s="11" t="s">
        <v>3</v>
      </c>
      <c r="DH82" s="11"/>
      <c r="DI82" s="11"/>
      <c r="DJ82" s="11" t="s">
        <v>3</v>
      </c>
      <c r="DK82" s="11"/>
      <c r="DL82" s="11"/>
      <c r="DM82" s="2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</row>
    <row r="83" spans="1:134" ht="13.5" thickBot="1" x14ac:dyDescent="0.25">
      <c r="A83" s="346" t="s">
        <v>818</v>
      </c>
      <c r="B83" s="415" t="s">
        <v>460</v>
      </c>
      <c r="C83" s="11" t="s">
        <v>3</v>
      </c>
      <c r="D83" s="11">
        <v>0.5</v>
      </c>
      <c r="E83" s="11" t="s">
        <v>0</v>
      </c>
      <c r="F83" s="11" t="s">
        <v>21</v>
      </c>
      <c r="G83" s="187" t="s">
        <v>3</v>
      </c>
      <c r="H83" s="11">
        <v>0.2</v>
      </c>
      <c r="I83" s="11" t="s">
        <v>0</v>
      </c>
      <c r="J83" s="11" t="s">
        <v>21</v>
      </c>
      <c r="K83" s="187" t="s">
        <v>3</v>
      </c>
      <c r="L83" s="11">
        <v>0.2</v>
      </c>
      <c r="M83" s="11" t="s">
        <v>0</v>
      </c>
      <c r="N83" s="11" t="s">
        <v>21</v>
      </c>
      <c r="O83" s="187" t="s">
        <v>3</v>
      </c>
      <c r="P83" s="11">
        <v>0.2</v>
      </c>
      <c r="Q83" s="11" t="s">
        <v>0</v>
      </c>
      <c r="R83" s="11" t="s">
        <v>21</v>
      </c>
      <c r="S83" s="187" t="s">
        <v>3</v>
      </c>
      <c r="T83" s="11">
        <v>0.5</v>
      </c>
      <c r="U83" s="11"/>
      <c r="V83" s="11" t="s">
        <v>21</v>
      </c>
      <c r="W83" s="187" t="s">
        <v>3</v>
      </c>
      <c r="X83" s="11">
        <v>0.5</v>
      </c>
      <c r="Y83" s="11"/>
      <c r="Z83" s="11" t="s">
        <v>21</v>
      </c>
      <c r="AA83" s="21"/>
      <c r="AB83" s="324" t="s">
        <v>42</v>
      </c>
      <c r="AC83" s="325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23"/>
      <c r="AW83" s="326" t="s">
        <v>657</v>
      </c>
      <c r="AX83" s="343" t="s">
        <v>214</v>
      </c>
      <c r="AY83" s="11" t="s">
        <v>3</v>
      </c>
      <c r="AZ83" s="11">
        <v>0.5</v>
      </c>
      <c r="BA83" s="187" t="s">
        <v>20</v>
      </c>
      <c r="BB83" s="11" t="s">
        <v>3</v>
      </c>
      <c r="BC83" s="11">
        <v>0.1</v>
      </c>
      <c r="BD83" s="187" t="s">
        <v>20</v>
      </c>
      <c r="BE83" s="11" t="s">
        <v>3</v>
      </c>
      <c r="BF83" s="11">
        <v>0.1</v>
      </c>
      <c r="BG83" s="187" t="s">
        <v>20</v>
      </c>
      <c r="BH83" s="11" t="s">
        <v>3</v>
      </c>
      <c r="BI83" s="11"/>
      <c r="BJ83" s="187" t="s">
        <v>20</v>
      </c>
      <c r="BK83" s="11" t="s">
        <v>3</v>
      </c>
      <c r="BL83" s="11"/>
      <c r="BM83" s="187" t="s">
        <v>20</v>
      </c>
      <c r="BN83" s="11" t="s">
        <v>3</v>
      </c>
      <c r="BO83" s="11"/>
      <c r="BP83" s="187" t="s">
        <v>20</v>
      </c>
      <c r="BQ83" s="23"/>
      <c r="BR83" s="330" t="s">
        <v>1182</v>
      </c>
      <c r="BS83" s="369">
        <v>409</v>
      </c>
      <c r="BT83" s="186">
        <f t="shared" si="42"/>
        <v>11.2</v>
      </c>
      <c r="BU83" s="186">
        <f t="shared" si="41"/>
        <v>8.3999999999999986</v>
      </c>
      <c r="BV83" s="186">
        <v>5.6</v>
      </c>
      <c r="BW83" s="25"/>
      <c r="BX83" s="185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23"/>
      <c r="CS83" s="321" t="s">
        <v>926</v>
      </c>
      <c r="CT83" s="362" t="s">
        <v>112</v>
      </c>
      <c r="CU83" s="11" t="s">
        <v>3</v>
      </c>
      <c r="CV83" s="11">
        <v>0.5</v>
      </c>
      <c r="CW83" s="11" t="s">
        <v>0</v>
      </c>
      <c r="CX83" s="11" t="s">
        <v>3</v>
      </c>
      <c r="CY83" s="11"/>
      <c r="CZ83" s="11" t="s">
        <v>0</v>
      </c>
      <c r="DA83" s="11" t="s">
        <v>3</v>
      </c>
      <c r="DB83" s="11"/>
      <c r="DC83" s="11" t="s">
        <v>0</v>
      </c>
      <c r="DD83" s="11" t="s">
        <v>3</v>
      </c>
      <c r="DE83" s="11"/>
      <c r="DF83" s="11" t="s">
        <v>0</v>
      </c>
      <c r="DG83" s="11" t="s">
        <v>3</v>
      </c>
      <c r="DH83" s="11"/>
      <c r="DI83" s="11"/>
      <c r="DJ83" s="11" t="s">
        <v>3</v>
      </c>
      <c r="DK83" s="11"/>
      <c r="DL83" s="11"/>
      <c r="DM83" s="2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</row>
    <row r="84" spans="1:134" ht="13.5" thickBot="1" x14ac:dyDescent="0.25">
      <c r="A84" s="355" t="s">
        <v>819</v>
      </c>
      <c r="B84" s="421" t="s">
        <v>124</v>
      </c>
      <c r="C84" s="11" t="s">
        <v>3</v>
      </c>
      <c r="D84" s="11">
        <v>0.5</v>
      </c>
      <c r="E84" s="11" t="s">
        <v>1</v>
      </c>
      <c r="F84" s="11" t="s">
        <v>22</v>
      </c>
      <c r="G84" s="187" t="s">
        <v>3</v>
      </c>
      <c r="H84" s="11">
        <v>0.2</v>
      </c>
      <c r="I84" s="11" t="s">
        <v>1</v>
      </c>
      <c r="J84" s="11" t="s">
        <v>22</v>
      </c>
      <c r="K84" s="187" t="s">
        <v>3</v>
      </c>
      <c r="L84" s="11">
        <v>0.2</v>
      </c>
      <c r="M84" s="11" t="s">
        <v>1</v>
      </c>
      <c r="N84" s="11" t="s">
        <v>22</v>
      </c>
      <c r="O84" s="187" t="s">
        <v>3</v>
      </c>
      <c r="P84" s="11">
        <v>0.2</v>
      </c>
      <c r="Q84" s="11" t="s">
        <v>1</v>
      </c>
      <c r="R84" s="11" t="s">
        <v>22</v>
      </c>
      <c r="S84" s="187" t="s">
        <v>3</v>
      </c>
      <c r="T84" s="11">
        <v>0.5</v>
      </c>
      <c r="U84" s="11"/>
      <c r="V84" s="11" t="s">
        <v>22</v>
      </c>
      <c r="W84" s="187" t="s">
        <v>3</v>
      </c>
      <c r="X84" s="11">
        <v>0.5</v>
      </c>
      <c r="Y84" s="11"/>
      <c r="Z84" s="11" t="s">
        <v>22</v>
      </c>
      <c r="AA84" s="21"/>
      <c r="AB84" s="355" t="s">
        <v>705</v>
      </c>
      <c r="AC84" s="283" t="s">
        <v>133</v>
      </c>
      <c r="AD84" s="11" t="s">
        <v>6</v>
      </c>
      <c r="AE84" s="11">
        <v>0.7</v>
      </c>
      <c r="AF84" s="11" t="s">
        <v>0</v>
      </c>
      <c r="AG84" s="11" t="s">
        <v>6</v>
      </c>
      <c r="AH84" s="11">
        <v>0.4</v>
      </c>
      <c r="AI84" s="11" t="s">
        <v>0</v>
      </c>
      <c r="AJ84" s="11" t="s">
        <v>6</v>
      </c>
      <c r="AK84" s="11">
        <v>0.4</v>
      </c>
      <c r="AL84" s="11" t="s">
        <v>0</v>
      </c>
      <c r="AM84" s="11" t="s">
        <v>6</v>
      </c>
      <c r="AN84" s="11">
        <v>0.4</v>
      </c>
      <c r="AO84" s="11" t="s">
        <v>0</v>
      </c>
      <c r="AP84" s="11" t="s">
        <v>6</v>
      </c>
      <c r="AQ84" s="11">
        <v>0.7</v>
      </c>
      <c r="AR84" s="11"/>
      <c r="AS84" s="11" t="s">
        <v>6</v>
      </c>
      <c r="AT84" s="11">
        <v>0.7</v>
      </c>
      <c r="AU84" s="11"/>
      <c r="AV84" s="23"/>
      <c r="AW84" s="185"/>
      <c r="AX84" s="185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23"/>
      <c r="BR84" s="327" t="s">
        <v>1183</v>
      </c>
      <c r="BS84" s="350">
        <v>413</v>
      </c>
      <c r="BT84" s="186">
        <f t="shared" si="42"/>
        <v>5.2</v>
      </c>
      <c r="BU84" s="186">
        <f t="shared" si="41"/>
        <v>3.9000000000000004</v>
      </c>
      <c r="BV84" s="186">
        <v>2.6</v>
      </c>
      <c r="BW84" s="25"/>
      <c r="BX84" s="370" t="s">
        <v>41</v>
      </c>
      <c r="BY84" s="356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23"/>
      <c r="CS84" s="322" t="s">
        <v>927</v>
      </c>
      <c r="CT84" s="363" t="s">
        <v>113</v>
      </c>
      <c r="CU84" s="11" t="s">
        <v>3</v>
      </c>
      <c r="CV84" s="11">
        <v>0.5</v>
      </c>
      <c r="CW84" s="11" t="s">
        <v>0</v>
      </c>
      <c r="CX84" s="11" t="s">
        <v>3</v>
      </c>
      <c r="CY84" s="11"/>
      <c r="CZ84" s="11" t="s">
        <v>0</v>
      </c>
      <c r="DA84" s="11" t="s">
        <v>3</v>
      </c>
      <c r="DB84" s="11"/>
      <c r="DC84" s="11" t="s">
        <v>0</v>
      </c>
      <c r="DD84" s="11" t="s">
        <v>3</v>
      </c>
      <c r="DE84" s="11"/>
      <c r="DF84" s="11" t="s">
        <v>0</v>
      </c>
      <c r="DG84" s="11" t="s">
        <v>3</v>
      </c>
      <c r="DH84" s="11"/>
      <c r="DI84" s="11"/>
      <c r="DJ84" s="11" t="s">
        <v>3</v>
      </c>
      <c r="DK84" s="11"/>
      <c r="DL84" s="11"/>
      <c r="DM84" s="2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</row>
    <row r="85" spans="1:134" ht="13.5" thickBot="1" x14ac:dyDescent="0.25">
      <c r="A85" s="342" t="s">
        <v>820</v>
      </c>
      <c r="B85" s="411" t="s">
        <v>124</v>
      </c>
      <c r="C85" s="11" t="s">
        <v>3</v>
      </c>
      <c r="D85" s="11">
        <v>0.5</v>
      </c>
      <c r="E85" s="11" t="s">
        <v>1</v>
      </c>
      <c r="F85" s="11" t="s">
        <v>22</v>
      </c>
      <c r="G85" s="187" t="s">
        <v>3</v>
      </c>
      <c r="H85" s="11">
        <v>0.2</v>
      </c>
      <c r="I85" s="11" t="s">
        <v>1</v>
      </c>
      <c r="J85" s="11" t="s">
        <v>22</v>
      </c>
      <c r="K85" s="187" t="s">
        <v>3</v>
      </c>
      <c r="L85" s="11">
        <v>0.2</v>
      </c>
      <c r="M85" s="11" t="s">
        <v>1</v>
      </c>
      <c r="N85" s="11" t="s">
        <v>22</v>
      </c>
      <c r="O85" s="187" t="s">
        <v>3</v>
      </c>
      <c r="P85" s="11">
        <v>0.2</v>
      </c>
      <c r="Q85" s="11" t="s">
        <v>1</v>
      </c>
      <c r="R85" s="11" t="s">
        <v>22</v>
      </c>
      <c r="S85" s="187" t="s">
        <v>3</v>
      </c>
      <c r="T85" s="11">
        <v>0.5</v>
      </c>
      <c r="U85" s="11"/>
      <c r="V85" s="11" t="s">
        <v>22</v>
      </c>
      <c r="W85" s="187" t="s">
        <v>3</v>
      </c>
      <c r="X85" s="11">
        <v>0.5</v>
      </c>
      <c r="Y85" s="11"/>
      <c r="Z85" s="11" t="s">
        <v>22</v>
      </c>
      <c r="AA85" s="21"/>
      <c r="AB85" s="342" t="s">
        <v>706</v>
      </c>
      <c r="AC85" s="296" t="s">
        <v>133</v>
      </c>
      <c r="AD85" s="11" t="s">
        <v>6</v>
      </c>
      <c r="AE85" s="11">
        <v>0.7</v>
      </c>
      <c r="AF85" s="11" t="s">
        <v>0</v>
      </c>
      <c r="AG85" s="11" t="s">
        <v>6</v>
      </c>
      <c r="AH85" s="11">
        <v>0.4</v>
      </c>
      <c r="AI85" s="11" t="s">
        <v>0</v>
      </c>
      <c r="AJ85" s="11" t="s">
        <v>6</v>
      </c>
      <c r="AK85" s="11">
        <v>0.4</v>
      </c>
      <c r="AL85" s="11" t="s">
        <v>0</v>
      </c>
      <c r="AM85" s="11" t="s">
        <v>6</v>
      </c>
      <c r="AN85" s="11">
        <v>0.4</v>
      </c>
      <c r="AO85" s="11" t="s">
        <v>0</v>
      </c>
      <c r="AP85" s="11" t="s">
        <v>6</v>
      </c>
      <c r="AQ85" s="11">
        <v>0.7</v>
      </c>
      <c r="AR85" s="11"/>
      <c r="AS85" s="11" t="s">
        <v>6</v>
      </c>
      <c r="AT85" s="11">
        <v>0.7</v>
      </c>
      <c r="AU85" s="11"/>
      <c r="AV85" s="23"/>
      <c r="AW85" s="344" t="s">
        <v>42</v>
      </c>
      <c r="AX85" s="345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23"/>
      <c r="BR85" s="204" t="s">
        <v>1184</v>
      </c>
      <c r="BS85" s="238">
        <v>414</v>
      </c>
      <c r="BT85" s="186">
        <f t="shared" si="42"/>
        <v>6</v>
      </c>
      <c r="BU85" s="186">
        <f t="shared" si="41"/>
        <v>4.5</v>
      </c>
      <c r="BV85" s="186">
        <v>3</v>
      </c>
      <c r="BW85" s="25"/>
      <c r="BX85" s="379" t="s">
        <v>1065</v>
      </c>
      <c r="BY85" s="378" t="s">
        <v>168</v>
      </c>
      <c r="BZ85" s="11" t="s">
        <v>3</v>
      </c>
      <c r="CA85" s="11">
        <v>0.5</v>
      </c>
      <c r="CB85" s="187" t="str">
        <f t="shared" ref="CB85:CB119" si="43">LEFT($BY85,SEARCH("-",$BY85)-1)</f>
        <v>I</v>
      </c>
      <c r="CC85" s="11" t="s">
        <v>3</v>
      </c>
      <c r="CD85" s="11">
        <v>0.1</v>
      </c>
      <c r="CE85" s="187" t="str">
        <f t="shared" ref="CE85:CE119" si="44">LEFT($BY85,SEARCH("-",$BY85)-1)</f>
        <v>I</v>
      </c>
      <c r="CF85" s="11" t="s">
        <v>3</v>
      </c>
      <c r="CG85" s="11">
        <v>0.1</v>
      </c>
      <c r="CH85" s="187" t="str">
        <f t="shared" ref="CH85:CH119" si="45">LEFT($BY85,SEARCH("-",$BY85)-1)</f>
        <v>I</v>
      </c>
      <c r="CI85" s="11" t="s">
        <v>3</v>
      </c>
      <c r="CJ85" s="11">
        <v>0.1</v>
      </c>
      <c r="CK85" s="187" t="str">
        <f t="shared" ref="CK85:CK119" si="46">LEFT($BY85,SEARCH("-",$BY85)-1)</f>
        <v>I</v>
      </c>
      <c r="CL85" s="11" t="s">
        <v>3</v>
      </c>
      <c r="CM85" s="11">
        <v>0.1</v>
      </c>
      <c r="CN85" s="11"/>
      <c r="CO85" s="11" t="s">
        <v>3</v>
      </c>
      <c r="CP85" s="11">
        <v>0.1</v>
      </c>
      <c r="CQ85" s="11"/>
      <c r="CR85" s="23"/>
      <c r="CS85" s="321" t="s">
        <v>928</v>
      </c>
      <c r="CT85" s="362" t="s">
        <v>114</v>
      </c>
      <c r="CU85" s="11" t="s">
        <v>3</v>
      </c>
      <c r="CV85" s="11">
        <v>0.5</v>
      </c>
      <c r="CW85" s="11" t="s">
        <v>0</v>
      </c>
      <c r="CX85" s="11" t="s">
        <v>3</v>
      </c>
      <c r="CY85" s="11"/>
      <c r="CZ85" s="11" t="s">
        <v>0</v>
      </c>
      <c r="DA85" s="11" t="s">
        <v>3</v>
      </c>
      <c r="DB85" s="11"/>
      <c r="DC85" s="11" t="s">
        <v>0</v>
      </c>
      <c r="DD85" s="11" t="s">
        <v>3</v>
      </c>
      <c r="DE85" s="11"/>
      <c r="DF85" s="11" t="s">
        <v>0</v>
      </c>
      <c r="DG85" s="11" t="s">
        <v>3</v>
      </c>
      <c r="DH85" s="11"/>
      <c r="DI85" s="11"/>
      <c r="DJ85" s="11" t="s">
        <v>3</v>
      </c>
      <c r="DK85" s="11"/>
      <c r="DL85" s="11"/>
      <c r="DM85" s="2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</row>
    <row r="86" spans="1:134" x14ac:dyDescent="0.2">
      <c r="A86" s="321" t="s">
        <v>821</v>
      </c>
      <c r="B86" s="405" t="s">
        <v>125</v>
      </c>
      <c r="C86" s="11" t="s">
        <v>3</v>
      </c>
      <c r="D86" s="11">
        <v>0.5</v>
      </c>
      <c r="E86" s="11" t="s">
        <v>1</v>
      </c>
      <c r="F86" s="11" t="s">
        <v>21</v>
      </c>
      <c r="G86" s="187" t="s">
        <v>3</v>
      </c>
      <c r="H86" s="11">
        <v>0.2</v>
      </c>
      <c r="I86" s="11" t="s">
        <v>1</v>
      </c>
      <c r="J86" s="11" t="s">
        <v>21</v>
      </c>
      <c r="K86" s="187" t="s">
        <v>3</v>
      </c>
      <c r="L86" s="11">
        <v>0.2</v>
      </c>
      <c r="M86" s="11" t="s">
        <v>1</v>
      </c>
      <c r="N86" s="11" t="s">
        <v>21</v>
      </c>
      <c r="O86" s="187" t="s">
        <v>3</v>
      </c>
      <c r="P86" s="11">
        <v>0.2</v>
      </c>
      <c r="Q86" s="11" t="s">
        <v>1</v>
      </c>
      <c r="R86" s="11" t="s">
        <v>21</v>
      </c>
      <c r="S86" s="187" t="s">
        <v>3</v>
      </c>
      <c r="T86" s="11">
        <v>0.5</v>
      </c>
      <c r="U86" s="11"/>
      <c r="V86" s="11" t="s">
        <v>21</v>
      </c>
      <c r="W86" s="187" t="s">
        <v>3</v>
      </c>
      <c r="X86" s="11">
        <v>0.5</v>
      </c>
      <c r="Y86" s="11"/>
      <c r="Z86" s="11" t="s">
        <v>21</v>
      </c>
      <c r="AA86" s="21"/>
      <c r="AB86" s="321" t="s">
        <v>707</v>
      </c>
      <c r="AC86" s="312" t="s">
        <v>134</v>
      </c>
      <c r="AD86" s="11" t="s">
        <v>6</v>
      </c>
      <c r="AE86" s="11">
        <v>0.7</v>
      </c>
      <c r="AF86" s="11" t="s">
        <v>0</v>
      </c>
      <c r="AG86" s="11" t="s">
        <v>6</v>
      </c>
      <c r="AH86" s="11">
        <v>0.4</v>
      </c>
      <c r="AI86" s="11" t="s">
        <v>0</v>
      </c>
      <c r="AJ86" s="11" t="s">
        <v>6</v>
      </c>
      <c r="AK86" s="11">
        <v>0.4</v>
      </c>
      <c r="AL86" s="11" t="s">
        <v>0</v>
      </c>
      <c r="AM86" s="11" t="s">
        <v>6</v>
      </c>
      <c r="AN86" s="11">
        <v>0.4</v>
      </c>
      <c r="AO86" s="11" t="s">
        <v>0</v>
      </c>
      <c r="AP86" s="11" t="s">
        <v>6</v>
      </c>
      <c r="AQ86" s="11">
        <v>0.7</v>
      </c>
      <c r="AR86" s="11"/>
      <c r="AS86" s="11" t="s">
        <v>6</v>
      </c>
      <c r="AT86" s="11">
        <v>0.7</v>
      </c>
      <c r="AU86" s="11"/>
      <c r="AV86" s="23"/>
      <c r="AW86" s="334" t="s">
        <v>1208</v>
      </c>
      <c r="AX86" s="313" t="s">
        <v>133</v>
      </c>
      <c r="AY86" s="11" t="s">
        <v>6</v>
      </c>
      <c r="AZ86" s="11">
        <v>0.7</v>
      </c>
      <c r="BA86" s="11" t="s">
        <v>0</v>
      </c>
      <c r="BB86" s="11" t="s">
        <v>6</v>
      </c>
      <c r="BC86" s="11">
        <v>0.2</v>
      </c>
      <c r="BD86" s="11" t="s">
        <v>0</v>
      </c>
      <c r="BE86" s="11" t="s">
        <v>6</v>
      </c>
      <c r="BF86" s="11">
        <v>0.2</v>
      </c>
      <c r="BG86" s="11" t="s">
        <v>0</v>
      </c>
      <c r="BH86" s="11" t="s">
        <v>6</v>
      </c>
      <c r="BI86" s="11"/>
      <c r="BJ86" s="11" t="s">
        <v>0</v>
      </c>
      <c r="BK86" s="11" t="s">
        <v>6</v>
      </c>
      <c r="BL86" s="11"/>
      <c r="BM86" s="11"/>
      <c r="BN86" s="11" t="s">
        <v>6</v>
      </c>
      <c r="BO86" s="11"/>
      <c r="BP86" s="11"/>
      <c r="BQ86" s="23"/>
      <c r="BR86" s="327" t="s">
        <v>1185</v>
      </c>
      <c r="BS86" s="350">
        <v>415</v>
      </c>
      <c r="BT86" s="186">
        <f t="shared" si="42"/>
        <v>7.6</v>
      </c>
      <c r="BU86" s="186">
        <f t="shared" si="41"/>
        <v>5.6999999999999993</v>
      </c>
      <c r="BV86" s="186">
        <v>3.8</v>
      </c>
      <c r="BW86" s="25"/>
      <c r="BX86" s="322" t="s">
        <v>1066</v>
      </c>
      <c r="BY86" s="363" t="s">
        <v>112</v>
      </c>
      <c r="BZ86" s="11" t="s">
        <v>3</v>
      </c>
      <c r="CA86" s="11">
        <v>0.5</v>
      </c>
      <c r="CB86" s="187" t="str">
        <f t="shared" si="43"/>
        <v>I</v>
      </c>
      <c r="CC86" s="11" t="s">
        <v>3</v>
      </c>
      <c r="CD86" s="11">
        <v>0.1</v>
      </c>
      <c r="CE86" s="187" t="str">
        <f t="shared" si="44"/>
        <v>I</v>
      </c>
      <c r="CF86" s="11" t="s">
        <v>3</v>
      </c>
      <c r="CG86" s="11">
        <v>0.1</v>
      </c>
      <c r="CH86" s="187" t="str">
        <f t="shared" si="45"/>
        <v>I</v>
      </c>
      <c r="CI86" s="11" t="s">
        <v>3</v>
      </c>
      <c r="CJ86" s="11">
        <v>0.1</v>
      </c>
      <c r="CK86" s="187" t="str">
        <f t="shared" si="46"/>
        <v>I</v>
      </c>
      <c r="CL86" s="11" t="s">
        <v>3</v>
      </c>
      <c r="CM86" s="11">
        <v>0.1</v>
      </c>
      <c r="CN86" s="11"/>
      <c r="CO86" s="11" t="s">
        <v>3</v>
      </c>
      <c r="CP86" s="11">
        <v>0.1</v>
      </c>
      <c r="CQ86" s="11"/>
      <c r="CR86" s="23"/>
      <c r="CS86" s="322" t="s">
        <v>929</v>
      </c>
      <c r="CT86" s="363" t="s">
        <v>116</v>
      </c>
      <c r="CU86" s="11" t="s">
        <v>3</v>
      </c>
      <c r="CV86" s="11">
        <v>0.5</v>
      </c>
      <c r="CW86" s="11" t="s">
        <v>0</v>
      </c>
      <c r="CX86" s="11" t="s">
        <v>3</v>
      </c>
      <c r="CY86" s="11"/>
      <c r="CZ86" s="11" t="s">
        <v>0</v>
      </c>
      <c r="DA86" s="11" t="s">
        <v>3</v>
      </c>
      <c r="DB86" s="11"/>
      <c r="DC86" s="11" t="s">
        <v>0</v>
      </c>
      <c r="DD86" s="11" t="s">
        <v>3</v>
      </c>
      <c r="DE86" s="11"/>
      <c r="DF86" s="11" t="s">
        <v>0</v>
      </c>
      <c r="DG86" s="11" t="s">
        <v>3</v>
      </c>
      <c r="DH86" s="11"/>
      <c r="DI86" s="11"/>
      <c r="DJ86" s="11" t="s">
        <v>3</v>
      </c>
      <c r="DK86" s="11"/>
      <c r="DL86" s="11"/>
      <c r="DM86" s="2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</row>
    <row r="87" spans="1:134" x14ac:dyDescent="0.2">
      <c r="A87" s="332" t="s">
        <v>1327</v>
      </c>
      <c r="B87" s="409" t="s">
        <v>126</v>
      </c>
      <c r="C87" s="11" t="s">
        <v>3</v>
      </c>
      <c r="D87" s="11">
        <v>0.5</v>
      </c>
      <c r="E87" s="11" t="s">
        <v>1</v>
      </c>
      <c r="F87" s="11" t="s">
        <v>22</v>
      </c>
      <c r="G87" s="187" t="s">
        <v>3</v>
      </c>
      <c r="H87" s="11">
        <v>0.2</v>
      </c>
      <c r="I87" s="11" t="s">
        <v>1</v>
      </c>
      <c r="J87" s="11" t="s">
        <v>22</v>
      </c>
      <c r="K87" s="187" t="s">
        <v>3</v>
      </c>
      <c r="L87" s="11">
        <v>0.2</v>
      </c>
      <c r="M87" s="11" t="s">
        <v>1</v>
      </c>
      <c r="N87" s="11" t="s">
        <v>22</v>
      </c>
      <c r="O87" s="187" t="s">
        <v>3</v>
      </c>
      <c r="P87" s="11">
        <v>0.2</v>
      </c>
      <c r="Q87" s="11" t="s">
        <v>1</v>
      </c>
      <c r="R87" s="11" t="s">
        <v>22</v>
      </c>
      <c r="S87" s="187" t="s">
        <v>3</v>
      </c>
      <c r="T87" s="11">
        <v>0.5</v>
      </c>
      <c r="U87" s="11"/>
      <c r="V87" s="11" t="s">
        <v>22</v>
      </c>
      <c r="W87" s="187" t="s">
        <v>3</v>
      </c>
      <c r="X87" s="11">
        <v>0.5</v>
      </c>
      <c r="Y87" s="11"/>
      <c r="Z87" s="11" t="s">
        <v>22</v>
      </c>
      <c r="AA87" s="21"/>
      <c r="AB87" s="332" t="s">
        <v>1234</v>
      </c>
      <c r="AC87" s="302" t="s">
        <v>135</v>
      </c>
      <c r="AD87" s="11" t="s">
        <v>6</v>
      </c>
      <c r="AE87" s="11">
        <v>0.7</v>
      </c>
      <c r="AF87" s="11" t="s">
        <v>0</v>
      </c>
      <c r="AG87" s="11" t="s">
        <v>6</v>
      </c>
      <c r="AH87" s="11">
        <v>0.4</v>
      </c>
      <c r="AI87" s="11" t="s">
        <v>0</v>
      </c>
      <c r="AJ87" s="11" t="s">
        <v>6</v>
      </c>
      <c r="AK87" s="11">
        <v>0.4</v>
      </c>
      <c r="AL87" s="11" t="s">
        <v>0</v>
      </c>
      <c r="AM87" s="11" t="s">
        <v>6</v>
      </c>
      <c r="AN87" s="11">
        <v>0.4</v>
      </c>
      <c r="AO87" s="11" t="s">
        <v>0</v>
      </c>
      <c r="AP87" s="11" t="s">
        <v>6</v>
      </c>
      <c r="AQ87" s="11">
        <v>0.7</v>
      </c>
      <c r="AR87" s="11"/>
      <c r="AS87" s="11" t="s">
        <v>6</v>
      </c>
      <c r="AT87" s="11">
        <v>0.7</v>
      </c>
      <c r="AU87" s="11"/>
      <c r="AV87" s="23"/>
      <c r="AW87" s="321" t="s">
        <v>606</v>
      </c>
      <c r="AX87" s="312" t="s">
        <v>135</v>
      </c>
      <c r="AY87" s="11" t="s">
        <v>6</v>
      </c>
      <c r="AZ87" s="11">
        <v>0.7</v>
      </c>
      <c r="BA87" s="11" t="s">
        <v>0</v>
      </c>
      <c r="BB87" s="11" t="s">
        <v>6</v>
      </c>
      <c r="BC87" s="11">
        <v>0.2</v>
      </c>
      <c r="BD87" s="11" t="s">
        <v>0</v>
      </c>
      <c r="BE87" s="11" t="s">
        <v>6</v>
      </c>
      <c r="BF87" s="11">
        <v>0.2</v>
      </c>
      <c r="BG87" s="11" t="s">
        <v>0</v>
      </c>
      <c r="BH87" s="11" t="s">
        <v>6</v>
      </c>
      <c r="BI87" s="11"/>
      <c r="BJ87" s="11" t="s">
        <v>0</v>
      </c>
      <c r="BK87" s="11" t="s">
        <v>6</v>
      </c>
      <c r="BL87" s="11"/>
      <c r="BM87" s="11"/>
      <c r="BN87" s="11" t="s">
        <v>6</v>
      </c>
      <c r="BO87" s="11"/>
      <c r="BP87" s="11"/>
      <c r="BQ87" s="23"/>
      <c r="BR87" s="204" t="s">
        <v>1186</v>
      </c>
      <c r="BS87" s="238">
        <v>416</v>
      </c>
      <c r="BT87" s="186">
        <f t="shared" si="42"/>
        <v>8.4</v>
      </c>
      <c r="BU87" s="186">
        <f t="shared" si="41"/>
        <v>6.3000000000000007</v>
      </c>
      <c r="BV87" s="186">
        <v>4.2</v>
      </c>
      <c r="BW87" s="25"/>
      <c r="BX87" s="329" t="s">
        <v>1067</v>
      </c>
      <c r="BY87" s="364" t="s">
        <v>120</v>
      </c>
      <c r="BZ87" s="11" t="s">
        <v>3</v>
      </c>
      <c r="CA87" s="11">
        <v>0.5</v>
      </c>
      <c r="CB87" s="187" t="str">
        <f t="shared" si="43"/>
        <v>I</v>
      </c>
      <c r="CC87" s="11" t="s">
        <v>3</v>
      </c>
      <c r="CD87" s="11">
        <v>0.1</v>
      </c>
      <c r="CE87" s="187" t="str">
        <f t="shared" si="44"/>
        <v>I</v>
      </c>
      <c r="CF87" s="11" t="s">
        <v>3</v>
      </c>
      <c r="CG87" s="11">
        <v>0.1</v>
      </c>
      <c r="CH87" s="187" t="str">
        <f t="shared" si="45"/>
        <v>I</v>
      </c>
      <c r="CI87" s="11" t="s">
        <v>3</v>
      </c>
      <c r="CJ87" s="11">
        <v>0.1</v>
      </c>
      <c r="CK87" s="187" t="str">
        <f t="shared" si="46"/>
        <v>I</v>
      </c>
      <c r="CL87" s="11" t="s">
        <v>3</v>
      </c>
      <c r="CM87" s="11">
        <v>0.1</v>
      </c>
      <c r="CN87" s="11"/>
      <c r="CO87" s="11" t="s">
        <v>3</v>
      </c>
      <c r="CP87" s="11">
        <v>0.1</v>
      </c>
      <c r="CQ87" s="11"/>
      <c r="CR87" s="23"/>
      <c r="CS87" s="321" t="s">
        <v>930</v>
      </c>
      <c r="CT87" s="362" t="s">
        <v>117</v>
      </c>
      <c r="CU87" s="11" t="s">
        <v>3</v>
      </c>
      <c r="CV87" s="11">
        <v>0.5</v>
      </c>
      <c r="CW87" s="11" t="s">
        <v>0</v>
      </c>
      <c r="CX87" s="11" t="s">
        <v>3</v>
      </c>
      <c r="CY87" s="11"/>
      <c r="CZ87" s="11" t="s">
        <v>0</v>
      </c>
      <c r="DA87" s="11" t="s">
        <v>3</v>
      </c>
      <c r="DB87" s="11"/>
      <c r="DC87" s="11" t="s">
        <v>0</v>
      </c>
      <c r="DD87" s="11" t="s">
        <v>3</v>
      </c>
      <c r="DE87" s="11"/>
      <c r="DF87" s="11" t="s">
        <v>0</v>
      </c>
      <c r="DG87" s="11" t="s">
        <v>3</v>
      </c>
      <c r="DH87" s="11"/>
      <c r="DI87" s="11"/>
      <c r="DJ87" s="11" t="s">
        <v>3</v>
      </c>
      <c r="DK87" s="11"/>
      <c r="DL87" s="11"/>
      <c r="DM87" s="2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</row>
    <row r="88" spans="1:134" ht="13.5" thickBot="1" x14ac:dyDescent="0.25">
      <c r="A88" s="327" t="s">
        <v>1328</v>
      </c>
      <c r="B88" s="410" t="s">
        <v>126</v>
      </c>
      <c r="C88" s="11" t="s">
        <v>3</v>
      </c>
      <c r="D88" s="11">
        <v>0.5</v>
      </c>
      <c r="E88" s="11" t="s">
        <v>1</v>
      </c>
      <c r="F88" s="11" t="s">
        <v>22</v>
      </c>
      <c r="G88" s="187" t="s">
        <v>3</v>
      </c>
      <c r="H88" s="11">
        <v>0.2</v>
      </c>
      <c r="I88" s="11" t="s">
        <v>1</v>
      </c>
      <c r="J88" s="11" t="s">
        <v>22</v>
      </c>
      <c r="K88" s="187" t="s">
        <v>3</v>
      </c>
      <c r="L88" s="11">
        <v>0.2</v>
      </c>
      <c r="M88" s="11" t="s">
        <v>1</v>
      </c>
      <c r="N88" s="11" t="s">
        <v>22</v>
      </c>
      <c r="O88" s="187" t="s">
        <v>3</v>
      </c>
      <c r="P88" s="11">
        <v>0.2</v>
      </c>
      <c r="Q88" s="11" t="s">
        <v>1</v>
      </c>
      <c r="R88" s="11" t="s">
        <v>22</v>
      </c>
      <c r="S88" s="187" t="s">
        <v>3</v>
      </c>
      <c r="T88" s="11">
        <v>0.5</v>
      </c>
      <c r="U88" s="11"/>
      <c r="V88" s="11" t="s">
        <v>22</v>
      </c>
      <c r="W88" s="187" t="s">
        <v>3</v>
      </c>
      <c r="X88" s="11">
        <v>0.5</v>
      </c>
      <c r="Y88" s="11"/>
      <c r="Z88" s="11" t="s">
        <v>22</v>
      </c>
      <c r="AA88" s="21"/>
      <c r="AB88" s="342" t="s">
        <v>1235</v>
      </c>
      <c r="AC88" s="296" t="s">
        <v>135</v>
      </c>
      <c r="AD88" s="11" t="s">
        <v>6</v>
      </c>
      <c r="AE88" s="11">
        <v>0.7</v>
      </c>
      <c r="AF88" s="11" t="s">
        <v>0</v>
      </c>
      <c r="AG88" s="11" t="s">
        <v>6</v>
      </c>
      <c r="AH88" s="11">
        <v>0.4</v>
      </c>
      <c r="AI88" s="11" t="s">
        <v>0</v>
      </c>
      <c r="AJ88" s="11" t="s">
        <v>6</v>
      </c>
      <c r="AK88" s="11">
        <v>0.4</v>
      </c>
      <c r="AL88" s="11" t="s">
        <v>0</v>
      </c>
      <c r="AM88" s="11" t="s">
        <v>6</v>
      </c>
      <c r="AN88" s="11">
        <v>0.4</v>
      </c>
      <c r="AO88" s="11" t="s">
        <v>0</v>
      </c>
      <c r="AP88" s="11" t="s">
        <v>6</v>
      </c>
      <c r="AQ88" s="11">
        <v>0.7</v>
      </c>
      <c r="AR88" s="11"/>
      <c r="AS88" s="11" t="s">
        <v>6</v>
      </c>
      <c r="AT88" s="11">
        <v>0.7</v>
      </c>
      <c r="AU88" s="11"/>
      <c r="AV88" s="23"/>
      <c r="AW88" s="322" t="s">
        <v>607</v>
      </c>
      <c r="AX88" s="304" t="s">
        <v>137</v>
      </c>
      <c r="AY88" s="11" t="s">
        <v>6</v>
      </c>
      <c r="AZ88" s="11">
        <v>0.7</v>
      </c>
      <c r="BA88" s="11" t="s">
        <v>0</v>
      </c>
      <c r="BB88" s="11" t="s">
        <v>6</v>
      </c>
      <c r="BC88" s="11">
        <v>0.2</v>
      </c>
      <c r="BD88" s="11" t="s">
        <v>0</v>
      </c>
      <c r="BE88" s="11" t="s">
        <v>6</v>
      </c>
      <c r="BF88" s="11">
        <v>0.2</v>
      </c>
      <c r="BG88" s="11" t="s">
        <v>0</v>
      </c>
      <c r="BH88" s="11" t="s">
        <v>6</v>
      </c>
      <c r="BI88" s="11"/>
      <c r="BJ88" s="11" t="s">
        <v>0</v>
      </c>
      <c r="BK88" s="11" t="s">
        <v>6</v>
      </c>
      <c r="BL88" s="11"/>
      <c r="BM88" s="11"/>
      <c r="BN88" s="11" t="s">
        <v>6</v>
      </c>
      <c r="BO88" s="11"/>
      <c r="BP88" s="11"/>
      <c r="BQ88" s="23"/>
      <c r="BR88" s="342" t="s">
        <v>1187</v>
      </c>
      <c r="BS88" s="361">
        <v>417</v>
      </c>
      <c r="BT88" s="186">
        <f t="shared" si="42"/>
        <v>9.1999999999999993</v>
      </c>
      <c r="BU88" s="186">
        <f t="shared" si="41"/>
        <v>6.8999999999999995</v>
      </c>
      <c r="BV88" s="186">
        <v>4.5999999999999996</v>
      </c>
      <c r="BW88" s="25"/>
      <c r="BX88" s="201" t="s">
        <v>1068</v>
      </c>
      <c r="BY88" s="216" t="s">
        <v>120</v>
      </c>
      <c r="BZ88" s="11" t="s">
        <v>3</v>
      </c>
      <c r="CA88" s="11">
        <v>0.5</v>
      </c>
      <c r="CB88" s="187" t="str">
        <f t="shared" si="43"/>
        <v>I</v>
      </c>
      <c r="CC88" s="11" t="s">
        <v>3</v>
      </c>
      <c r="CD88" s="11">
        <v>0.1</v>
      </c>
      <c r="CE88" s="187" t="str">
        <f t="shared" si="44"/>
        <v>I</v>
      </c>
      <c r="CF88" s="11" t="s">
        <v>3</v>
      </c>
      <c r="CG88" s="11">
        <v>0.1</v>
      </c>
      <c r="CH88" s="187" t="str">
        <f t="shared" si="45"/>
        <v>I</v>
      </c>
      <c r="CI88" s="11" t="s">
        <v>3</v>
      </c>
      <c r="CJ88" s="11">
        <v>0.1</v>
      </c>
      <c r="CK88" s="187" t="str">
        <f t="shared" si="46"/>
        <v>I</v>
      </c>
      <c r="CL88" s="11" t="s">
        <v>3</v>
      </c>
      <c r="CM88" s="11">
        <v>0.1</v>
      </c>
      <c r="CN88" s="11"/>
      <c r="CO88" s="11" t="s">
        <v>3</v>
      </c>
      <c r="CP88" s="11">
        <v>0.1</v>
      </c>
      <c r="CQ88" s="11"/>
      <c r="CR88" s="23"/>
      <c r="CS88" s="322" t="s">
        <v>1009</v>
      </c>
      <c r="CT88" s="363" t="s">
        <v>213</v>
      </c>
      <c r="CU88" s="11" t="s">
        <v>3</v>
      </c>
      <c r="CV88" s="11">
        <v>0.5</v>
      </c>
      <c r="CW88" s="11" t="s">
        <v>0</v>
      </c>
      <c r="CX88" s="11" t="s">
        <v>3</v>
      </c>
      <c r="CY88" s="11"/>
      <c r="CZ88" s="11" t="s">
        <v>0</v>
      </c>
      <c r="DA88" s="11" t="s">
        <v>3</v>
      </c>
      <c r="DB88" s="11"/>
      <c r="DC88" s="11" t="s">
        <v>0</v>
      </c>
      <c r="DD88" s="11" t="s">
        <v>3</v>
      </c>
      <c r="DE88" s="11"/>
      <c r="DF88" s="11" t="s">
        <v>0</v>
      </c>
      <c r="DG88" s="11" t="s">
        <v>3</v>
      </c>
      <c r="DH88" s="11"/>
      <c r="DI88" s="11"/>
      <c r="DJ88" s="11" t="s">
        <v>3</v>
      </c>
      <c r="DK88" s="11"/>
      <c r="DL88" s="11"/>
      <c r="DM88" s="2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</row>
    <row r="89" spans="1:134" ht="13.5" thickBot="1" x14ac:dyDescent="0.25">
      <c r="A89" s="327" t="s">
        <v>1329</v>
      </c>
      <c r="B89" s="410" t="s">
        <v>126</v>
      </c>
      <c r="C89" s="11" t="s">
        <v>3</v>
      </c>
      <c r="D89" s="11">
        <v>0.5</v>
      </c>
      <c r="E89" s="11" t="s">
        <v>1</v>
      </c>
      <c r="F89" s="11" t="s">
        <v>22</v>
      </c>
      <c r="G89" s="187" t="s">
        <v>3</v>
      </c>
      <c r="H89" s="11">
        <v>0.2</v>
      </c>
      <c r="I89" s="11" t="s">
        <v>1</v>
      </c>
      <c r="J89" s="11" t="s">
        <v>22</v>
      </c>
      <c r="K89" s="187" t="s">
        <v>3</v>
      </c>
      <c r="L89" s="11">
        <v>0.2</v>
      </c>
      <c r="M89" s="11" t="s">
        <v>1</v>
      </c>
      <c r="N89" s="11" t="s">
        <v>22</v>
      </c>
      <c r="O89" s="187" t="s">
        <v>3</v>
      </c>
      <c r="P89" s="11">
        <v>0.2</v>
      </c>
      <c r="Q89" s="11" t="s">
        <v>1</v>
      </c>
      <c r="R89" s="11" t="s">
        <v>22</v>
      </c>
      <c r="S89" s="187" t="s">
        <v>3</v>
      </c>
      <c r="T89" s="11">
        <v>0.5</v>
      </c>
      <c r="U89" s="11"/>
      <c r="V89" s="11" t="s">
        <v>22</v>
      </c>
      <c r="W89" s="187" t="s">
        <v>3</v>
      </c>
      <c r="X89" s="11">
        <v>0.5</v>
      </c>
      <c r="Y89" s="11"/>
      <c r="Z89" s="11" t="s">
        <v>22</v>
      </c>
      <c r="AA89" s="21"/>
      <c r="AB89" s="329" t="s">
        <v>708</v>
      </c>
      <c r="AC89" s="298" t="s">
        <v>136</v>
      </c>
      <c r="AD89" s="11" t="s">
        <v>6</v>
      </c>
      <c r="AE89" s="11">
        <v>0.7</v>
      </c>
      <c r="AF89" s="11" t="s">
        <v>0</v>
      </c>
      <c r="AG89" s="11" t="s">
        <v>6</v>
      </c>
      <c r="AH89" s="11">
        <v>0.4</v>
      </c>
      <c r="AI89" s="11" t="s">
        <v>0</v>
      </c>
      <c r="AJ89" s="11" t="s">
        <v>6</v>
      </c>
      <c r="AK89" s="11">
        <v>0.4</v>
      </c>
      <c r="AL89" s="11" t="s">
        <v>0</v>
      </c>
      <c r="AM89" s="11" t="s">
        <v>6</v>
      </c>
      <c r="AN89" s="11">
        <v>0.4</v>
      </c>
      <c r="AO89" s="11" t="s">
        <v>0</v>
      </c>
      <c r="AP89" s="11" t="s">
        <v>6</v>
      </c>
      <c r="AQ89" s="11">
        <v>0.7</v>
      </c>
      <c r="AR89" s="11"/>
      <c r="AS89" s="11" t="s">
        <v>6</v>
      </c>
      <c r="AT89" s="11">
        <v>0.7</v>
      </c>
      <c r="AU89" s="11"/>
      <c r="AV89" s="23"/>
      <c r="AW89" s="321" t="s">
        <v>1210</v>
      </c>
      <c r="AX89" s="312" t="s">
        <v>215</v>
      </c>
      <c r="AY89" s="11" t="s">
        <v>6</v>
      </c>
      <c r="AZ89" s="11">
        <v>0.7</v>
      </c>
      <c r="BA89" s="11" t="s">
        <v>0</v>
      </c>
      <c r="BB89" s="11" t="s">
        <v>6</v>
      </c>
      <c r="BC89" s="11">
        <v>0.2</v>
      </c>
      <c r="BD89" s="11" t="s">
        <v>0</v>
      </c>
      <c r="BE89" s="11" t="s">
        <v>6</v>
      </c>
      <c r="BF89" s="11">
        <v>0.2</v>
      </c>
      <c r="BG89" s="11" t="s">
        <v>0</v>
      </c>
      <c r="BH89" s="11" t="s">
        <v>6</v>
      </c>
      <c r="BI89" s="11"/>
      <c r="BJ89" s="11" t="s">
        <v>0</v>
      </c>
      <c r="BK89" s="11" t="s">
        <v>6</v>
      </c>
      <c r="BL89" s="11"/>
      <c r="BM89" s="11"/>
      <c r="BN89" s="11" t="s">
        <v>6</v>
      </c>
      <c r="BO89" s="11"/>
      <c r="BP89" s="11"/>
      <c r="BQ89" s="23"/>
      <c r="BR89" s="204" t="s">
        <v>1188</v>
      </c>
      <c r="BS89" s="238">
        <v>419</v>
      </c>
      <c r="BT89" s="186">
        <f t="shared" si="42"/>
        <v>10</v>
      </c>
      <c r="BU89" s="186">
        <f t="shared" si="41"/>
        <v>7.5</v>
      </c>
      <c r="BV89" s="186">
        <v>5</v>
      </c>
      <c r="BW89" s="25"/>
      <c r="BX89" s="355" t="s">
        <v>1069</v>
      </c>
      <c r="BY89" s="349" t="s">
        <v>124</v>
      </c>
      <c r="BZ89" s="11" t="s">
        <v>3</v>
      </c>
      <c r="CA89" s="11">
        <v>0.5</v>
      </c>
      <c r="CB89" s="187" t="str">
        <f t="shared" si="43"/>
        <v>II</v>
      </c>
      <c r="CC89" s="11" t="s">
        <v>3</v>
      </c>
      <c r="CD89" s="11">
        <v>0.1</v>
      </c>
      <c r="CE89" s="187" t="str">
        <f t="shared" si="44"/>
        <v>II</v>
      </c>
      <c r="CF89" s="11" t="s">
        <v>3</v>
      </c>
      <c r="CG89" s="11">
        <v>0.1</v>
      </c>
      <c r="CH89" s="187" t="str">
        <f t="shared" si="45"/>
        <v>II</v>
      </c>
      <c r="CI89" s="11" t="s">
        <v>3</v>
      </c>
      <c r="CJ89" s="11">
        <v>0.1</v>
      </c>
      <c r="CK89" s="187" t="str">
        <f t="shared" si="46"/>
        <v>II</v>
      </c>
      <c r="CL89" s="11" t="s">
        <v>3</v>
      </c>
      <c r="CM89" s="11">
        <v>0.1</v>
      </c>
      <c r="CN89" s="11"/>
      <c r="CO89" s="11" t="s">
        <v>3</v>
      </c>
      <c r="CP89" s="11">
        <v>0.1</v>
      </c>
      <c r="CQ89" s="11"/>
      <c r="CR89" s="23"/>
      <c r="CS89" s="391" t="s">
        <v>1010</v>
      </c>
      <c r="CT89" s="367" t="s">
        <v>122</v>
      </c>
      <c r="CU89" s="11" t="s">
        <v>3</v>
      </c>
      <c r="CV89" s="11">
        <v>0.5</v>
      </c>
      <c r="CW89" s="11" t="s">
        <v>0</v>
      </c>
      <c r="CX89" s="11" t="s">
        <v>3</v>
      </c>
      <c r="CY89" s="11"/>
      <c r="CZ89" s="11" t="s">
        <v>0</v>
      </c>
      <c r="DA89" s="11" t="s">
        <v>3</v>
      </c>
      <c r="DB89" s="11"/>
      <c r="DC89" s="11" t="s">
        <v>0</v>
      </c>
      <c r="DD89" s="11" t="s">
        <v>3</v>
      </c>
      <c r="DE89" s="11"/>
      <c r="DF89" s="11" t="s">
        <v>0</v>
      </c>
      <c r="DG89" s="11" t="s">
        <v>3</v>
      </c>
      <c r="DH89" s="11"/>
      <c r="DI89" s="11"/>
      <c r="DJ89" s="11" t="s">
        <v>3</v>
      </c>
      <c r="DK89" s="11"/>
      <c r="DL89" s="11"/>
      <c r="DM89" s="2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</row>
    <row r="90" spans="1:134" ht="13.5" thickBot="1" x14ac:dyDescent="0.25">
      <c r="A90" s="342" t="s">
        <v>1330</v>
      </c>
      <c r="B90" s="411" t="s">
        <v>126</v>
      </c>
      <c r="C90" s="11" t="s">
        <v>3</v>
      </c>
      <c r="D90" s="11">
        <v>0.5</v>
      </c>
      <c r="E90" s="11" t="s">
        <v>1</v>
      </c>
      <c r="F90" s="11" t="s">
        <v>22</v>
      </c>
      <c r="G90" s="187" t="s">
        <v>3</v>
      </c>
      <c r="H90" s="11">
        <v>0.2</v>
      </c>
      <c r="I90" s="11" t="s">
        <v>1</v>
      </c>
      <c r="J90" s="11" t="s">
        <v>22</v>
      </c>
      <c r="K90" s="187" t="s">
        <v>3</v>
      </c>
      <c r="L90" s="11">
        <v>0.2</v>
      </c>
      <c r="M90" s="11" t="s">
        <v>1</v>
      </c>
      <c r="N90" s="11" t="s">
        <v>22</v>
      </c>
      <c r="O90" s="187" t="s">
        <v>3</v>
      </c>
      <c r="P90" s="11">
        <v>0.2</v>
      </c>
      <c r="Q90" s="11" t="s">
        <v>1</v>
      </c>
      <c r="R90" s="11" t="s">
        <v>22</v>
      </c>
      <c r="S90" s="187" t="s">
        <v>3</v>
      </c>
      <c r="T90" s="11">
        <v>0.5</v>
      </c>
      <c r="U90" s="11"/>
      <c r="V90" s="11" t="s">
        <v>22</v>
      </c>
      <c r="W90" s="187" t="s">
        <v>3</v>
      </c>
      <c r="X90" s="11">
        <v>0.5</v>
      </c>
      <c r="Y90" s="11"/>
      <c r="Z90" s="11" t="s">
        <v>22</v>
      </c>
      <c r="AA90" s="21"/>
      <c r="AB90" s="330" t="s">
        <v>1239</v>
      </c>
      <c r="AC90" s="300" t="s">
        <v>136</v>
      </c>
      <c r="AD90" s="11" t="s">
        <v>6</v>
      </c>
      <c r="AE90" s="11">
        <v>0.7</v>
      </c>
      <c r="AF90" s="11" t="s">
        <v>0</v>
      </c>
      <c r="AG90" s="11" t="s">
        <v>6</v>
      </c>
      <c r="AH90" s="11">
        <v>0.4</v>
      </c>
      <c r="AI90" s="11" t="s">
        <v>0</v>
      </c>
      <c r="AJ90" s="11" t="s">
        <v>6</v>
      </c>
      <c r="AK90" s="11">
        <v>0.4</v>
      </c>
      <c r="AL90" s="11" t="s">
        <v>0</v>
      </c>
      <c r="AM90" s="11" t="s">
        <v>6</v>
      </c>
      <c r="AN90" s="11">
        <v>0.4</v>
      </c>
      <c r="AO90" s="11" t="s">
        <v>0</v>
      </c>
      <c r="AP90" s="11" t="s">
        <v>6</v>
      </c>
      <c r="AQ90" s="11">
        <v>0.7</v>
      </c>
      <c r="AR90" s="11"/>
      <c r="AS90" s="11" t="s">
        <v>6</v>
      </c>
      <c r="AT90" s="11">
        <v>0.7</v>
      </c>
      <c r="AU90" s="11"/>
      <c r="AV90" s="23"/>
      <c r="AW90" s="322" t="s">
        <v>1211</v>
      </c>
      <c r="AX90" s="304" t="s">
        <v>138</v>
      </c>
      <c r="AY90" s="11" t="s">
        <v>6</v>
      </c>
      <c r="AZ90" s="11">
        <v>0.7</v>
      </c>
      <c r="BA90" s="11" t="s">
        <v>0</v>
      </c>
      <c r="BB90" s="11" t="s">
        <v>6</v>
      </c>
      <c r="BC90" s="11">
        <v>0.2</v>
      </c>
      <c r="BD90" s="11" t="s">
        <v>0</v>
      </c>
      <c r="BE90" s="11" t="s">
        <v>6</v>
      </c>
      <c r="BF90" s="11">
        <v>0.2</v>
      </c>
      <c r="BG90" s="11" t="s">
        <v>0</v>
      </c>
      <c r="BH90" s="11" t="s">
        <v>6</v>
      </c>
      <c r="BI90" s="11"/>
      <c r="BJ90" s="11" t="s">
        <v>0</v>
      </c>
      <c r="BK90" s="11" t="s">
        <v>6</v>
      </c>
      <c r="BL90" s="11"/>
      <c r="BM90" s="11"/>
      <c r="BN90" s="11" t="s">
        <v>6</v>
      </c>
      <c r="BO90" s="11"/>
      <c r="BP90" s="11"/>
      <c r="BQ90" s="23"/>
      <c r="BR90" s="342" t="s">
        <v>1189</v>
      </c>
      <c r="BS90" s="361">
        <v>420</v>
      </c>
      <c r="BT90" s="186">
        <f t="shared" si="42"/>
        <v>10.8</v>
      </c>
      <c r="BU90" s="186">
        <f t="shared" si="41"/>
        <v>8.1000000000000014</v>
      </c>
      <c r="BV90" s="186">
        <v>5.4</v>
      </c>
      <c r="BW90" s="25"/>
      <c r="BX90" s="342" t="s">
        <v>1070</v>
      </c>
      <c r="BY90" s="361" t="s">
        <v>124</v>
      </c>
      <c r="BZ90" s="11" t="s">
        <v>3</v>
      </c>
      <c r="CA90" s="11">
        <v>0.5</v>
      </c>
      <c r="CB90" s="187" t="str">
        <f t="shared" si="43"/>
        <v>II</v>
      </c>
      <c r="CC90" s="11" t="s">
        <v>3</v>
      </c>
      <c r="CD90" s="11">
        <v>0.1</v>
      </c>
      <c r="CE90" s="187" t="str">
        <f t="shared" si="44"/>
        <v>II</v>
      </c>
      <c r="CF90" s="11" t="s">
        <v>3</v>
      </c>
      <c r="CG90" s="11">
        <v>0.1</v>
      </c>
      <c r="CH90" s="187" t="str">
        <f t="shared" si="45"/>
        <v>II</v>
      </c>
      <c r="CI90" s="11" t="s">
        <v>3</v>
      </c>
      <c r="CJ90" s="11">
        <v>0.1</v>
      </c>
      <c r="CK90" s="187" t="str">
        <f t="shared" si="46"/>
        <v>II</v>
      </c>
      <c r="CL90" s="11" t="s">
        <v>3</v>
      </c>
      <c r="CM90" s="11">
        <v>0.1</v>
      </c>
      <c r="CN90" s="11"/>
      <c r="CO90" s="11" t="s">
        <v>3</v>
      </c>
      <c r="CP90" s="11">
        <v>0.1</v>
      </c>
      <c r="CQ90" s="11"/>
      <c r="CR90" s="23"/>
      <c r="CS90" s="355" t="s">
        <v>931</v>
      </c>
      <c r="CT90" s="349" t="s">
        <v>130</v>
      </c>
      <c r="CU90" s="11" t="s">
        <v>3</v>
      </c>
      <c r="CV90" s="11">
        <v>0.5</v>
      </c>
      <c r="CW90" s="11" t="s">
        <v>2</v>
      </c>
      <c r="CX90" s="11" t="s">
        <v>3</v>
      </c>
      <c r="CY90" s="11"/>
      <c r="CZ90" s="11" t="s">
        <v>2</v>
      </c>
      <c r="DA90" s="11" t="s">
        <v>3</v>
      </c>
      <c r="DB90" s="11"/>
      <c r="DC90" s="11" t="s">
        <v>2</v>
      </c>
      <c r="DD90" s="11" t="s">
        <v>3</v>
      </c>
      <c r="DE90" s="11"/>
      <c r="DF90" s="11" t="s">
        <v>2</v>
      </c>
      <c r="DG90" s="11" t="s">
        <v>3</v>
      </c>
      <c r="DH90" s="11"/>
      <c r="DI90" s="11"/>
      <c r="DJ90" s="11" t="s">
        <v>3</v>
      </c>
      <c r="DK90" s="11"/>
      <c r="DL90" s="11"/>
      <c r="DM90" s="2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</row>
    <row r="91" spans="1:134" ht="13.5" thickBot="1" x14ac:dyDescent="0.25">
      <c r="A91" s="203" t="s">
        <v>822</v>
      </c>
      <c r="B91" s="413" t="s">
        <v>130</v>
      </c>
      <c r="C91" s="11" t="s">
        <v>3</v>
      </c>
      <c r="D91" s="11">
        <v>0.5</v>
      </c>
      <c r="E91" s="11" t="s">
        <v>2</v>
      </c>
      <c r="F91" s="11" t="s">
        <v>22</v>
      </c>
      <c r="G91" s="187" t="s">
        <v>3</v>
      </c>
      <c r="H91" s="11">
        <v>0.2</v>
      </c>
      <c r="I91" s="11" t="s">
        <v>2</v>
      </c>
      <c r="J91" s="11" t="s">
        <v>22</v>
      </c>
      <c r="K91" s="187" t="s">
        <v>3</v>
      </c>
      <c r="L91" s="11">
        <v>0.2</v>
      </c>
      <c r="M91" s="11" t="s">
        <v>2</v>
      </c>
      <c r="N91" s="11" t="s">
        <v>22</v>
      </c>
      <c r="O91" s="187" t="s">
        <v>3</v>
      </c>
      <c r="P91" s="11">
        <v>0.2</v>
      </c>
      <c r="Q91" s="11" t="s">
        <v>2</v>
      </c>
      <c r="R91" s="11" t="s">
        <v>22</v>
      </c>
      <c r="S91" s="187" t="s">
        <v>3</v>
      </c>
      <c r="T91" s="11">
        <v>0.5</v>
      </c>
      <c r="U91" s="11"/>
      <c r="V91" s="11" t="s">
        <v>22</v>
      </c>
      <c r="W91" s="187" t="s">
        <v>3</v>
      </c>
      <c r="X91" s="11">
        <v>0.5</v>
      </c>
      <c r="Y91" s="11"/>
      <c r="Z91" s="11" t="s">
        <v>22</v>
      </c>
      <c r="AA91" s="21"/>
      <c r="AB91" s="341" t="s">
        <v>709</v>
      </c>
      <c r="AC91" s="315" t="s">
        <v>137</v>
      </c>
      <c r="AD91" s="11" t="s">
        <v>6</v>
      </c>
      <c r="AE91" s="11">
        <v>0.7</v>
      </c>
      <c r="AF91" s="11" t="s">
        <v>0</v>
      </c>
      <c r="AG91" s="11" t="s">
        <v>6</v>
      </c>
      <c r="AH91" s="11">
        <v>0.4</v>
      </c>
      <c r="AI91" s="11" t="s">
        <v>0</v>
      </c>
      <c r="AJ91" s="11" t="s">
        <v>6</v>
      </c>
      <c r="AK91" s="11">
        <v>0.4</v>
      </c>
      <c r="AL91" s="11" t="s">
        <v>0</v>
      </c>
      <c r="AM91" s="11" t="s">
        <v>6</v>
      </c>
      <c r="AN91" s="11">
        <v>0.4</v>
      </c>
      <c r="AO91" s="11" t="s">
        <v>0</v>
      </c>
      <c r="AP91" s="11" t="s">
        <v>6</v>
      </c>
      <c r="AQ91" s="11">
        <v>0.7</v>
      </c>
      <c r="AR91" s="11"/>
      <c r="AS91" s="11" t="s">
        <v>6</v>
      </c>
      <c r="AT91" s="11">
        <v>0.7</v>
      </c>
      <c r="AU91" s="11"/>
      <c r="AV91" s="23"/>
      <c r="AW91" s="321" t="s">
        <v>608</v>
      </c>
      <c r="AX91" s="312" t="s">
        <v>216</v>
      </c>
      <c r="AY91" s="11" t="s">
        <v>6</v>
      </c>
      <c r="AZ91" s="11">
        <v>0.7</v>
      </c>
      <c r="BA91" s="11" t="s">
        <v>0</v>
      </c>
      <c r="BB91" s="11" t="s">
        <v>6</v>
      </c>
      <c r="BC91" s="11">
        <v>0.2</v>
      </c>
      <c r="BD91" s="11" t="s">
        <v>0</v>
      </c>
      <c r="BE91" s="11" t="s">
        <v>6</v>
      </c>
      <c r="BF91" s="11">
        <v>0.2</v>
      </c>
      <c r="BG91" s="11" t="s">
        <v>0</v>
      </c>
      <c r="BH91" s="11" t="s">
        <v>6</v>
      </c>
      <c r="BI91" s="11"/>
      <c r="BJ91" s="11" t="s">
        <v>0</v>
      </c>
      <c r="BK91" s="11" t="s">
        <v>6</v>
      </c>
      <c r="BL91" s="11"/>
      <c r="BM91" s="11"/>
      <c r="BN91" s="11" t="s">
        <v>6</v>
      </c>
      <c r="BO91" s="11"/>
      <c r="BP91" s="11"/>
      <c r="BQ91" s="23"/>
      <c r="BR91" s="185"/>
      <c r="BS91" s="11"/>
      <c r="BT91" s="186"/>
      <c r="BU91" s="186"/>
      <c r="BV91" s="186"/>
      <c r="BW91" s="25"/>
      <c r="BX91" s="329" t="s">
        <v>1071</v>
      </c>
      <c r="BY91" s="364" t="s">
        <v>125</v>
      </c>
      <c r="BZ91" s="11" t="s">
        <v>3</v>
      </c>
      <c r="CA91" s="11">
        <v>0.5</v>
      </c>
      <c r="CB91" s="187" t="str">
        <f t="shared" si="43"/>
        <v>II</v>
      </c>
      <c r="CC91" s="11" t="s">
        <v>3</v>
      </c>
      <c r="CD91" s="11">
        <v>0.1</v>
      </c>
      <c r="CE91" s="187" t="str">
        <f t="shared" si="44"/>
        <v>II</v>
      </c>
      <c r="CF91" s="11" t="s">
        <v>3</v>
      </c>
      <c r="CG91" s="11">
        <v>0.1</v>
      </c>
      <c r="CH91" s="187" t="str">
        <f t="shared" si="45"/>
        <v>II</v>
      </c>
      <c r="CI91" s="11" t="s">
        <v>3</v>
      </c>
      <c r="CJ91" s="11">
        <v>0.1</v>
      </c>
      <c r="CK91" s="187" t="str">
        <f t="shared" si="46"/>
        <v>II</v>
      </c>
      <c r="CL91" s="11" t="s">
        <v>3</v>
      </c>
      <c r="CM91" s="11">
        <v>0.1</v>
      </c>
      <c r="CN91" s="11"/>
      <c r="CO91" s="11" t="s">
        <v>3</v>
      </c>
      <c r="CP91" s="11">
        <v>0.1</v>
      </c>
      <c r="CQ91" s="11"/>
      <c r="CR91" s="23"/>
      <c r="CS91" s="327" t="s">
        <v>932</v>
      </c>
      <c r="CT91" s="350" t="s">
        <v>130</v>
      </c>
      <c r="CU91" s="11" t="s">
        <v>3</v>
      </c>
      <c r="CV91" s="11">
        <v>0.5</v>
      </c>
      <c r="CW91" s="11" t="s">
        <v>2</v>
      </c>
      <c r="CX91" s="11" t="s">
        <v>3</v>
      </c>
      <c r="CY91" s="11"/>
      <c r="CZ91" s="11" t="s">
        <v>2</v>
      </c>
      <c r="DA91" s="11" t="s">
        <v>3</v>
      </c>
      <c r="DB91" s="11"/>
      <c r="DC91" s="11" t="s">
        <v>2</v>
      </c>
      <c r="DD91" s="11" t="s">
        <v>3</v>
      </c>
      <c r="DE91" s="11"/>
      <c r="DF91" s="11" t="s">
        <v>2</v>
      </c>
      <c r="DG91" s="11" t="s">
        <v>3</v>
      </c>
      <c r="DH91" s="11"/>
      <c r="DI91" s="11"/>
      <c r="DJ91" s="11" t="s">
        <v>3</v>
      </c>
      <c r="DK91" s="11"/>
      <c r="DL91" s="11"/>
      <c r="DM91" s="2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</row>
    <row r="92" spans="1:134" ht="13.5" thickBot="1" x14ac:dyDescent="0.25">
      <c r="A92" s="330" t="s">
        <v>823</v>
      </c>
      <c r="B92" s="408" t="s">
        <v>130</v>
      </c>
      <c r="C92" s="11" t="s">
        <v>3</v>
      </c>
      <c r="D92" s="11">
        <v>0.5</v>
      </c>
      <c r="E92" s="11" t="s">
        <v>2</v>
      </c>
      <c r="F92" s="11" t="s">
        <v>22</v>
      </c>
      <c r="G92" s="187" t="s">
        <v>3</v>
      </c>
      <c r="H92" s="11">
        <v>0.2</v>
      </c>
      <c r="I92" s="11" t="s">
        <v>2</v>
      </c>
      <c r="J92" s="11" t="s">
        <v>22</v>
      </c>
      <c r="K92" s="187" t="s">
        <v>3</v>
      </c>
      <c r="L92" s="11">
        <v>0.2</v>
      </c>
      <c r="M92" s="11" t="s">
        <v>2</v>
      </c>
      <c r="N92" s="11" t="s">
        <v>22</v>
      </c>
      <c r="O92" s="187" t="s">
        <v>3</v>
      </c>
      <c r="P92" s="11">
        <v>0.2</v>
      </c>
      <c r="Q92" s="11" t="s">
        <v>2</v>
      </c>
      <c r="R92" s="11" t="s">
        <v>22</v>
      </c>
      <c r="S92" s="187" t="s">
        <v>3</v>
      </c>
      <c r="T92" s="11">
        <v>0.5</v>
      </c>
      <c r="U92" s="11"/>
      <c r="V92" s="11" t="s">
        <v>22</v>
      </c>
      <c r="W92" s="187" t="s">
        <v>3</v>
      </c>
      <c r="X92" s="11">
        <v>0.5</v>
      </c>
      <c r="Y92" s="11"/>
      <c r="Z92" s="11" t="s">
        <v>22</v>
      </c>
      <c r="AA92" s="21"/>
      <c r="AB92" s="204" t="s">
        <v>1244</v>
      </c>
      <c r="AC92" s="284" t="s">
        <v>198</v>
      </c>
      <c r="AD92" s="11" t="s">
        <v>6</v>
      </c>
      <c r="AE92" s="11">
        <v>0.7</v>
      </c>
      <c r="AF92" s="11" t="s">
        <v>1</v>
      </c>
      <c r="AG92" s="11" t="s">
        <v>6</v>
      </c>
      <c r="AH92" s="11">
        <v>0.4</v>
      </c>
      <c r="AI92" s="11" t="s">
        <v>1</v>
      </c>
      <c r="AJ92" s="11" t="s">
        <v>6</v>
      </c>
      <c r="AK92" s="11">
        <v>0.4</v>
      </c>
      <c r="AL92" s="11" t="s">
        <v>1</v>
      </c>
      <c r="AM92" s="11" t="s">
        <v>6</v>
      </c>
      <c r="AN92" s="11">
        <v>0.4</v>
      </c>
      <c r="AO92" s="11" t="s">
        <v>1</v>
      </c>
      <c r="AP92" s="11" t="s">
        <v>6</v>
      </c>
      <c r="AQ92" s="11">
        <v>0.7</v>
      </c>
      <c r="AR92" s="11"/>
      <c r="AS92" s="11" t="s">
        <v>6</v>
      </c>
      <c r="AT92" s="11">
        <v>0.7</v>
      </c>
      <c r="AU92" s="11"/>
      <c r="AV92" s="23"/>
      <c r="AW92" s="332" t="s">
        <v>609</v>
      </c>
      <c r="AX92" s="302" t="s">
        <v>140</v>
      </c>
      <c r="AY92" s="11" t="s">
        <v>6</v>
      </c>
      <c r="AZ92" s="11">
        <v>0.7</v>
      </c>
      <c r="BA92" s="11" t="s">
        <v>1</v>
      </c>
      <c r="BB92" s="11" t="s">
        <v>6</v>
      </c>
      <c r="BC92" s="11">
        <v>0.2</v>
      </c>
      <c r="BD92" s="11" t="s">
        <v>1</v>
      </c>
      <c r="BE92" s="11" t="s">
        <v>6</v>
      </c>
      <c r="BF92" s="11">
        <v>0.2</v>
      </c>
      <c r="BG92" s="11" t="s">
        <v>1</v>
      </c>
      <c r="BH92" s="11" t="s">
        <v>6</v>
      </c>
      <c r="BI92" s="11"/>
      <c r="BJ92" s="11" t="s">
        <v>1</v>
      </c>
      <c r="BK92" s="11" t="s">
        <v>6</v>
      </c>
      <c r="BL92" s="11"/>
      <c r="BM92" s="11"/>
      <c r="BN92" s="11" t="s">
        <v>6</v>
      </c>
      <c r="BO92" s="11"/>
      <c r="BP92" s="11"/>
      <c r="BQ92" s="23"/>
      <c r="BR92" s="432" t="s">
        <v>1190</v>
      </c>
      <c r="BS92" s="433"/>
      <c r="BT92" s="186"/>
      <c r="BU92" s="186"/>
      <c r="BV92" s="186"/>
      <c r="BW92" s="25"/>
      <c r="BX92" s="330" t="s">
        <v>1072</v>
      </c>
      <c r="BY92" s="369" t="s">
        <v>125</v>
      </c>
      <c r="BZ92" s="11" t="s">
        <v>3</v>
      </c>
      <c r="CA92" s="11">
        <v>0.5</v>
      </c>
      <c r="CB92" s="187" t="str">
        <f t="shared" si="43"/>
        <v>II</v>
      </c>
      <c r="CC92" s="11" t="s">
        <v>3</v>
      </c>
      <c r="CD92" s="11">
        <v>0.1</v>
      </c>
      <c r="CE92" s="187" t="str">
        <f t="shared" si="44"/>
        <v>II</v>
      </c>
      <c r="CF92" s="11" t="s">
        <v>3</v>
      </c>
      <c r="CG92" s="11">
        <v>0.1</v>
      </c>
      <c r="CH92" s="187" t="str">
        <f t="shared" si="45"/>
        <v>II</v>
      </c>
      <c r="CI92" s="11" t="s">
        <v>3</v>
      </c>
      <c r="CJ92" s="11">
        <v>0.1</v>
      </c>
      <c r="CK92" s="187" t="str">
        <f t="shared" si="46"/>
        <v>II</v>
      </c>
      <c r="CL92" s="11" t="s">
        <v>3</v>
      </c>
      <c r="CM92" s="11">
        <v>0.1</v>
      </c>
      <c r="CN92" s="11"/>
      <c r="CO92" s="11" t="s">
        <v>3</v>
      </c>
      <c r="CP92" s="11">
        <v>0.1</v>
      </c>
      <c r="CQ92" s="11"/>
      <c r="CR92" s="23"/>
      <c r="CS92" s="355" t="s">
        <v>1452</v>
      </c>
      <c r="CT92" s="349" t="s">
        <v>130</v>
      </c>
      <c r="CU92" s="11" t="s">
        <v>3</v>
      </c>
      <c r="CV92" s="11">
        <v>0.5</v>
      </c>
      <c r="CW92" s="11" t="s">
        <v>2</v>
      </c>
      <c r="CX92" s="11" t="s">
        <v>3</v>
      </c>
      <c r="CY92" s="11"/>
      <c r="CZ92" s="11" t="s">
        <v>2</v>
      </c>
      <c r="DA92" s="11" t="s">
        <v>3</v>
      </c>
      <c r="DB92" s="11"/>
      <c r="DC92" s="11" t="s">
        <v>2</v>
      </c>
      <c r="DD92" s="11" t="s">
        <v>3</v>
      </c>
      <c r="DE92" s="11"/>
      <c r="DF92" s="11" t="s">
        <v>2</v>
      </c>
      <c r="DG92" s="11" t="s">
        <v>3</v>
      </c>
      <c r="DH92" s="11"/>
      <c r="DI92" s="11"/>
      <c r="DJ92" s="11" t="s">
        <v>3</v>
      </c>
      <c r="DK92" s="11"/>
      <c r="DL92" s="11"/>
      <c r="DM92" s="2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</row>
    <row r="93" spans="1:134" x14ac:dyDescent="0.2">
      <c r="A93" s="332" t="s">
        <v>824</v>
      </c>
      <c r="B93" s="409" t="s">
        <v>233</v>
      </c>
      <c r="C93" s="11" t="s">
        <v>3</v>
      </c>
      <c r="D93" s="11">
        <v>0.5</v>
      </c>
      <c r="E93" s="11" t="s">
        <v>2</v>
      </c>
      <c r="F93" s="11" t="s">
        <v>22</v>
      </c>
      <c r="G93" s="187" t="s">
        <v>3</v>
      </c>
      <c r="H93" s="11">
        <v>0.2</v>
      </c>
      <c r="I93" s="11" t="s">
        <v>2</v>
      </c>
      <c r="J93" s="11" t="s">
        <v>22</v>
      </c>
      <c r="K93" s="187" t="s">
        <v>3</v>
      </c>
      <c r="L93" s="11">
        <v>0.2</v>
      </c>
      <c r="M93" s="11" t="s">
        <v>2</v>
      </c>
      <c r="N93" s="11" t="s">
        <v>22</v>
      </c>
      <c r="O93" s="187" t="s">
        <v>3</v>
      </c>
      <c r="P93" s="11">
        <v>0.2</v>
      </c>
      <c r="Q93" s="11" t="s">
        <v>2</v>
      </c>
      <c r="R93" s="11" t="s">
        <v>22</v>
      </c>
      <c r="S93" s="187" t="s">
        <v>3</v>
      </c>
      <c r="T93" s="11">
        <v>0.5</v>
      </c>
      <c r="U93" s="11"/>
      <c r="V93" s="11" t="s">
        <v>22</v>
      </c>
      <c r="W93" s="187" t="s">
        <v>3</v>
      </c>
      <c r="X93" s="11">
        <v>0.5</v>
      </c>
      <c r="Y93" s="11"/>
      <c r="Z93" s="11" t="s">
        <v>22</v>
      </c>
      <c r="AA93" s="21"/>
      <c r="AB93" s="330" t="s">
        <v>1245</v>
      </c>
      <c r="AC93" s="300" t="s">
        <v>198</v>
      </c>
      <c r="AD93" s="11" t="s">
        <v>6</v>
      </c>
      <c r="AE93" s="11">
        <v>0.7</v>
      </c>
      <c r="AF93" s="11" t="s">
        <v>1</v>
      </c>
      <c r="AG93" s="11" t="s">
        <v>6</v>
      </c>
      <c r="AH93" s="11">
        <v>0.4</v>
      </c>
      <c r="AI93" s="11" t="s">
        <v>1</v>
      </c>
      <c r="AJ93" s="11" t="s">
        <v>6</v>
      </c>
      <c r="AK93" s="11">
        <v>0.4</v>
      </c>
      <c r="AL93" s="11" t="s">
        <v>1</v>
      </c>
      <c r="AM93" s="11" t="s">
        <v>6</v>
      </c>
      <c r="AN93" s="11">
        <v>0.4</v>
      </c>
      <c r="AO93" s="11" t="s">
        <v>1</v>
      </c>
      <c r="AP93" s="11" t="s">
        <v>6</v>
      </c>
      <c r="AQ93" s="11">
        <v>0.7</v>
      </c>
      <c r="AR93" s="11"/>
      <c r="AS93" s="11" t="s">
        <v>6</v>
      </c>
      <c r="AT93" s="11">
        <v>0.7</v>
      </c>
      <c r="AU93" s="11"/>
      <c r="AV93" s="23"/>
      <c r="AW93" s="342" t="s">
        <v>1215</v>
      </c>
      <c r="AX93" s="296" t="s">
        <v>140</v>
      </c>
      <c r="AY93" s="11" t="s">
        <v>6</v>
      </c>
      <c r="AZ93" s="11">
        <v>0.7</v>
      </c>
      <c r="BA93" s="11" t="s">
        <v>1</v>
      </c>
      <c r="BB93" s="11" t="s">
        <v>6</v>
      </c>
      <c r="BC93" s="11">
        <v>0.2</v>
      </c>
      <c r="BD93" s="11" t="s">
        <v>1</v>
      </c>
      <c r="BE93" s="11" t="s">
        <v>6</v>
      </c>
      <c r="BF93" s="11">
        <v>0.2</v>
      </c>
      <c r="BG93" s="11" t="s">
        <v>1</v>
      </c>
      <c r="BH93" s="11" t="s">
        <v>6</v>
      </c>
      <c r="BI93" s="11"/>
      <c r="BJ93" s="11" t="s">
        <v>1</v>
      </c>
      <c r="BK93" s="11" t="s">
        <v>6</v>
      </c>
      <c r="BL93" s="11"/>
      <c r="BM93" s="11"/>
      <c r="BN93" s="11" t="s">
        <v>6</v>
      </c>
      <c r="BO93" s="11"/>
      <c r="BP93" s="11"/>
      <c r="BQ93" s="23"/>
      <c r="BR93" s="203" t="s">
        <v>1191</v>
      </c>
      <c r="BS93" s="215">
        <v>501</v>
      </c>
      <c r="BT93" s="186">
        <f t="shared" si="40"/>
        <v>2.4</v>
      </c>
      <c r="BU93" s="186">
        <f t="shared" ref="BU93:BU109" si="47">BV93*1.5</f>
        <v>1.7999999999999998</v>
      </c>
      <c r="BV93" s="186">
        <v>1.2</v>
      </c>
      <c r="BW93" s="25"/>
      <c r="BX93" s="322" t="s">
        <v>1073</v>
      </c>
      <c r="BY93" s="363" t="s">
        <v>126</v>
      </c>
      <c r="BZ93" s="11" t="s">
        <v>3</v>
      </c>
      <c r="CA93" s="11">
        <v>0.5</v>
      </c>
      <c r="CB93" s="187" t="str">
        <f t="shared" si="43"/>
        <v>II</v>
      </c>
      <c r="CC93" s="11" t="s">
        <v>3</v>
      </c>
      <c r="CD93" s="11">
        <v>0.1</v>
      </c>
      <c r="CE93" s="187" t="str">
        <f t="shared" si="44"/>
        <v>II</v>
      </c>
      <c r="CF93" s="11" t="s">
        <v>3</v>
      </c>
      <c r="CG93" s="11">
        <v>0.1</v>
      </c>
      <c r="CH93" s="187" t="str">
        <f t="shared" si="45"/>
        <v>II</v>
      </c>
      <c r="CI93" s="11" t="s">
        <v>3</v>
      </c>
      <c r="CJ93" s="11">
        <v>0.1</v>
      </c>
      <c r="CK93" s="187" t="str">
        <f t="shared" si="46"/>
        <v>II</v>
      </c>
      <c r="CL93" s="11" t="s">
        <v>3</v>
      </c>
      <c r="CM93" s="11">
        <v>0.1</v>
      </c>
      <c r="CN93" s="11"/>
      <c r="CO93" s="11" t="s">
        <v>3</v>
      </c>
      <c r="CP93" s="11">
        <v>0.1</v>
      </c>
      <c r="CQ93" s="11"/>
      <c r="CR93" s="23"/>
      <c r="CS93" s="327" t="s">
        <v>1453</v>
      </c>
      <c r="CT93" s="350" t="s">
        <v>130</v>
      </c>
      <c r="CU93" s="11" t="s">
        <v>3</v>
      </c>
      <c r="CV93" s="11">
        <v>0.5</v>
      </c>
      <c r="CW93" s="11" t="s">
        <v>2</v>
      </c>
      <c r="CX93" s="11" t="s">
        <v>3</v>
      </c>
      <c r="CY93" s="11"/>
      <c r="CZ93" s="11" t="s">
        <v>2</v>
      </c>
      <c r="DA93" s="11" t="s">
        <v>3</v>
      </c>
      <c r="DB93" s="11"/>
      <c r="DC93" s="11" t="s">
        <v>2</v>
      </c>
      <c r="DD93" s="11" t="s">
        <v>3</v>
      </c>
      <c r="DE93" s="11"/>
      <c r="DF93" s="11" t="s">
        <v>2</v>
      </c>
      <c r="DG93" s="11" t="s">
        <v>3</v>
      </c>
      <c r="DH93" s="11"/>
      <c r="DI93" s="11"/>
      <c r="DJ93" s="11" t="s">
        <v>3</v>
      </c>
      <c r="DK93" s="11"/>
      <c r="DL93" s="11"/>
      <c r="DM93" s="2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</row>
    <row r="94" spans="1:134" ht="13.5" thickBot="1" x14ac:dyDescent="0.25">
      <c r="A94" s="327" t="s">
        <v>825</v>
      </c>
      <c r="B94" s="410" t="s">
        <v>233</v>
      </c>
      <c r="C94" s="11" t="s">
        <v>3</v>
      </c>
      <c r="D94" s="11">
        <v>0.5</v>
      </c>
      <c r="E94" s="11" t="s">
        <v>2</v>
      </c>
      <c r="F94" s="11" t="s">
        <v>22</v>
      </c>
      <c r="G94" s="187" t="s">
        <v>3</v>
      </c>
      <c r="H94" s="11">
        <v>0.2</v>
      </c>
      <c r="I94" s="11" t="s">
        <v>2</v>
      </c>
      <c r="J94" s="11" t="s">
        <v>22</v>
      </c>
      <c r="K94" s="187" t="s">
        <v>3</v>
      </c>
      <c r="L94" s="11">
        <v>0.2</v>
      </c>
      <c r="M94" s="11" t="s">
        <v>2</v>
      </c>
      <c r="N94" s="11" t="s">
        <v>22</v>
      </c>
      <c r="O94" s="187" t="s">
        <v>3</v>
      </c>
      <c r="P94" s="11">
        <v>0.2</v>
      </c>
      <c r="Q94" s="11" t="s">
        <v>2</v>
      </c>
      <c r="R94" s="11" t="s">
        <v>22</v>
      </c>
      <c r="S94" s="187" t="s">
        <v>3</v>
      </c>
      <c r="T94" s="11">
        <v>0.5</v>
      </c>
      <c r="U94" s="11"/>
      <c r="V94" s="11" t="s">
        <v>22</v>
      </c>
      <c r="W94" s="187" t="s">
        <v>3</v>
      </c>
      <c r="X94" s="11">
        <v>0.5</v>
      </c>
      <c r="Y94" s="11"/>
      <c r="Z94" s="11" t="s">
        <v>22</v>
      </c>
      <c r="AA94" s="21"/>
      <c r="AB94" s="342" t="s">
        <v>1246</v>
      </c>
      <c r="AC94" s="296" t="s">
        <v>199</v>
      </c>
      <c r="AD94" s="11" t="s">
        <v>6</v>
      </c>
      <c r="AE94" s="11">
        <v>0.7</v>
      </c>
      <c r="AF94" s="11" t="s">
        <v>1</v>
      </c>
      <c r="AG94" s="11" t="s">
        <v>6</v>
      </c>
      <c r="AH94" s="11">
        <v>0.4</v>
      </c>
      <c r="AI94" s="11" t="s">
        <v>1</v>
      </c>
      <c r="AJ94" s="11" t="s">
        <v>6</v>
      </c>
      <c r="AK94" s="11">
        <v>0.4</v>
      </c>
      <c r="AL94" s="11" t="s">
        <v>1</v>
      </c>
      <c r="AM94" s="11" t="s">
        <v>6</v>
      </c>
      <c r="AN94" s="11">
        <v>0.4</v>
      </c>
      <c r="AO94" s="11" t="s">
        <v>1</v>
      </c>
      <c r="AP94" s="11" t="s">
        <v>6</v>
      </c>
      <c r="AQ94" s="11">
        <v>0.7</v>
      </c>
      <c r="AR94" s="11"/>
      <c r="AS94" s="11" t="s">
        <v>6</v>
      </c>
      <c r="AT94" s="11">
        <v>0.7</v>
      </c>
      <c r="AU94" s="11"/>
      <c r="AV94" s="23"/>
      <c r="AW94" s="341" t="s">
        <v>610</v>
      </c>
      <c r="AX94" s="315" t="s">
        <v>432</v>
      </c>
      <c r="AY94" s="11" t="s">
        <v>6</v>
      </c>
      <c r="AZ94" s="11">
        <v>0.7</v>
      </c>
      <c r="BA94" s="11" t="s">
        <v>1</v>
      </c>
      <c r="BB94" s="11" t="s">
        <v>6</v>
      </c>
      <c r="BC94" s="11">
        <v>0.2</v>
      </c>
      <c r="BD94" s="11" t="s">
        <v>1</v>
      </c>
      <c r="BE94" s="11" t="s">
        <v>6</v>
      </c>
      <c r="BF94" s="11">
        <v>0.2</v>
      </c>
      <c r="BG94" s="11" t="s">
        <v>1</v>
      </c>
      <c r="BH94" s="11" t="s">
        <v>6</v>
      </c>
      <c r="BI94" s="11"/>
      <c r="BJ94" s="11" t="s">
        <v>1</v>
      </c>
      <c r="BK94" s="11" t="s">
        <v>6</v>
      </c>
      <c r="BL94" s="11"/>
      <c r="BM94" s="11"/>
      <c r="BN94" s="11" t="s">
        <v>6</v>
      </c>
      <c r="BO94" s="11"/>
      <c r="BP94" s="11"/>
      <c r="BQ94" s="23"/>
      <c r="BR94" s="327" t="s">
        <v>1192</v>
      </c>
      <c r="BS94" s="350">
        <v>502</v>
      </c>
      <c r="BT94" s="186">
        <f t="shared" si="40"/>
        <v>2.8</v>
      </c>
      <c r="BU94" s="186">
        <f t="shared" si="47"/>
        <v>2.0999999999999996</v>
      </c>
      <c r="BV94" s="186">
        <v>1.4</v>
      </c>
      <c r="BW94" s="25"/>
      <c r="BX94" s="329" t="s">
        <v>1074</v>
      </c>
      <c r="BY94" s="364" t="s">
        <v>127</v>
      </c>
      <c r="BZ94" s="11" t="s">
        <v>3</v>
      </c>
      <c r="CA94" s="11">
        <v>0.5</v>
      </c>
      <c r="CB94" s="187" t="str">
        <f t="shared" si="43"/>
        <v>II</v>
      </c>
      <c r="CC94" s="11" t="s">
        <v>3</v>
      </c>
      <c r="CD94" s="11">
        <v>0.1</v>
      </c>
      <c r="CE94" s="187" t="str">
        <f t="shared" si="44"/>
        <v>II</v>
      </c>
      <c r="CF94" s="11" t="s">
        <v>3</v>
      </c>
      <c r="CG94" s="11">
        <v>0.1</v>
      </c>
      <c r="CH94" s="187" t="str">
        <f t="shared" si="45"/>
        <v>II</v>
      </c>
      <c r="CI94" s="11" t="s">
        <v>3</v>
      </c>
      <c r="CJ94" s="11">
        <v>0.1</v>
      </c>
      <c r="CK94" s="187" t="str">
        <f t="shared" si="46"/>
        <v>II</v>
      </c>
      <c r="CL94" s="11" t="s">
        <v>3</v>
      </c>
      <c r="CM94" s="11">
        <v>0.1</v>
      </c>
      <c r="CN94" s="11"/>
      <c r="CO94" s="11" t="s">
        <v>3</v>
      </c>
      <c r="CP94" s="11">
        <v>0.1</v>
      </c>
      <c r="CQ94" s="11"/>
      <c r="CR94" s="23"/>
      <c r="CS94" s="329" t="s">
        <v>933</v>
      </c>
      <c r="CT94" s="364" t="s">
        <v>131</v>
      </c>
      <c r="CU94" s="11" t="s">
        <v>3</v>
      </c>
      <c r="CV94" s="11">
        <v>0.5</v>
      </c>
      <c r="CW94" s="11" t="s">
        <v>2</v>
      </c>
      <c r="CX94" s="11" t="s">
        <v>3</v>
      </c>
      <c r="CY94" s="11"/>
      <c r="CZ94" s="11" t="s">
        <v>2</v>
      </c>
      <c r="DA94" s="11" t="s">
        <v>3</v>
      </c>
      <c r="DB94" s="11"/>
      <c r="DC94" s="11" t="s">
        <v>2</v>
      </c>
      <c r="DD94" s="11" t="s">
        <v>3</v>
      </c>
      <c r="DE94" s="11"/>
      <c r="DF94" s="11" t="s">
        <v>2</v>
      </c>
      <c r="DG94" s="11" t="s">
        <v>3</v>
      </c>
      <c r="DH94" s="11"/>
      <c r="DI94" s="11"/>
      <c r="DJ94" s="11" t="s">
        <v>3</v>
      </c>
      <c r="DK94" s="11"/>
      <c r="DL94" s="11"/>
      <c r="DM94" s="2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</row>
    <row r="95" spans="1:134" x14ac:dyDescent="0.2">
      <c r="A95" s="327" t="s">
        <v>826</v>
      </c>
      <c r="B95" s="410" t="s">
        <v>233</v>
      </c>
      <c r="C95" s="11" t="s">
        <v>3</v>
      </c>
      <c r="D95" s="11">
        <v>0.5</v>
      </c>
      <c r="E95" s="11" t="s">
        <v>2</v>
      </c>
      <c r="F95" s="11" t="s">
        <v>22</v>
      </c>
      <c r="G95" s="187" t="s">
        <v>3</v>
      </c>
      <c r="H95" s="11">
        <v>0.2</v>
      </c>
      <c r="I95" s="11" t="s">
        <v>2</v>
      </c>
      <c r="J95" s="11" t="s">
        <v>22</v>
      </c>
      <c r="K95" s="187" t="s">
        <v>3</v>
      </c>
      <c r="L95" s="11">
        <v>0.2</v>
      </c>
      <c r="M95" s="11" t="s">
        <v>2</v>
      </c>
      <c r="N95" s="11" t="s">
        <v>22</v>
      </c>
      <c r="O95" s="187" t="s">
        <v>3</v>
      </c>
      <c r="P95" s="11">
        <v>0.2</v>
      </c>
      <c r="Q95" s="11" t="s">
        <v>2</v>
      </c>
      <c r="R95" s="11" t="s">
        <v>22</v>
      </c>
      <c r="S95" s="187" t="s">
        <v>3</v>
      </c>
      <c r="T95" s="11">
        <v>0.5</v>
      </c>
      <c r="U95" s="11"/>
      <c r="V95" s="11" t="s">
        <v>22</v>
      </c>
      <c r="W95" s="187" t="s">
        <v>3</v>
      </c>
      <c r="X95" s="11">
        <v>0.5</v>
      </c>
      <c r="Y95" s="11"/>
      <c r="Z95" s="11" t="s">
        <v>22</v>
      </c>
      <c r="AA95" s="21"/>
      <c r="AB95" s="321" t="s">
        <v>1247</v>
      </c>
      <c r="AC95" s="312" t="s">
        <v>143</v>
      </c>
      <c r="AD95" s="11" t="s">
        <v>6</v>
      </c>
      <c r="AE95" s="11">
        <v>0.7</v>
      </c>
      <c r="AF95" s="11" t="s">
        <v>1</v>
      </c>
      <c r="AG95" s="11" t="s">
        <v>6</v>
      </c>
      <c r="AH95" s="11">
        <v>0.4</v>
      </c>
      <c r="AI95" s="11" t="s">
        <v>1</v>
      </c>
      <c r="AJ95" s="11" t="s">
        <v>6</v>
      </c>
      <c r="AK95" s="11">
        <v>0.4</v>
      </c>
      <c r="AL95" s="11" t="s">
        <v>1</v>
      </c>
      <c r="AM95" s="11" t="s">
        <v>6</v>
      </c>
      <c r="AN95" s="11">
        <v>0.4</v>
      </c>
      <c r="AO95" s="11" t="s">
        <v>1</v>
      </c>
      <c r="AP95" s="11" t="s">
        <v>6</v>
      </c>
      <c r="AQ95" s="11">
        <v>0.7</v>
      </c>
      <c r="AR95" s="11"/>
      <c r="AS95" s="11" t="s">
        <v>6</v>
      </c>
      <c r="AT95" s="11">
        <v>0.7</v>
      </c>
      <c r="AU95" s="11"/>
      <c r="AV95" s="23"/>
      <c r="AW95" s="330" t="s">
        <v>611</v>
      </c>
      <c r="AX95" s="300" t="s">
        <v>198</v>
      </c>
      <c r="AY95" s="11" t="s">
        <v>6</v>
      </c>
      <c r="AZ95" s="11">
        <v>0.7</v>
      </c>
      <c r="BA95" s="187" t="s">
        <v>1</v>
      </c>
      <c r="BB95" s="11" t="s">
        <v>6</v>
      </c>
      <c r="BC95" s="11">
        <v>0.2</v>
      </c>
      <c r="BD95" s="187" t="s">
        <v>1</v>
      </c>
      <c r="BE95" s="11" t="s">
        <v>6</v>
      </c>
      <c r="BF95" s="11">
        <v>0.2</v>
      </c>
      <c r="BG95" s="187" t="s">
        <v>1</v>
      </c>
      <c r="BH95" s="11" t="s">
        <v>6</v>
      </c>
      <c r="BI95" s="11"/>
      <c r="BJ95" s="187" t="s">
        <v>1</v>
      </c>
      <c r="BK95" s="11" t="s">
        <v>6</v>
      </c>
      <c r="BL95" s="11"/>
      <c r="BM95" s="11"/>
      <c r="BN95" s="11" t="s">
        <v>6</v>
      </c>
      <c r="BO95" s="11"/>
      <c r="BP95" s="11"/>
      <c r="BQ95" s="23"/>
      <c r="BR95" s="330" t="s">
        <v>1193</v>
      </c>
      <c r="BS95" s="369">
        <v>503</v>
      </c>
      <c r="BT95" s="186">
        <f t="shared" si="40"/>
        <v>3.2</v>
      </c>
      <c r="BU95" s="186">
        <f t="shared" si="47"/>
        <v>2.4000000000000004</v>
      </c>
      <c r="BV95" s="186">
        <v>1.6</v>
      </c>
      <c r="BW95" s="25"/>
      <c r="BX95" s="330" t="s">
        <v>1075</v>
      </c>
      <c r="BY95" s="369" t="s">
        <v>127</v>
      </c>
      <c r="BZ95" s="11" t="s">
        <v>3</v>
      </c>
      <c r="CA95" s="11">
        <v>0.5</v>
      </c>
      <c r="CB95" s="187" t="str">
        <f t="shared" si="43"/>
        <v>II</v>
      </c>
      <c r="CC95" s="11" t="s">
        <v>3</v>
      </c>
      <c r="CD95" s="11">
        <v>0.1</v>
      </c>
      <c r="CE95" s="187" t="str">
        <f t="shared" si="44"/>
        <v>II</v>
      </c>
      <c r="CF95" s="11" t="s">
        <v>3</v>
      </c>
      <c r="CG95" s="11">
        <v>0.1</v>
      </c>
      <c r="CH95" s="187" t="str">
        <f t="shared" si="45"/>
        <v>II</v>
      </c>
      <c r="CI95" s="11" t="s">
        <v>3</v>
      </c>
      <c r="CJ95" s="11">
        <v>0.1</v>
      </c>
      <c r="CK95" s="187" t="str">
        <f t="shared" si="46"/>
        <v>II</v>
      </c>
      <c r="CL95" s="11" t="s">
        <v>3</v>
      </c>
      <c r="CM95" s="11">
        <v>0.1</v>
      </c>
      <c r="CN95" s="11"/>
      <c r="CO95" s="11" t="s">
        <v>3</v>
      </c>
      <c r="CP95" s="11">
        <v>0.1</v>
      </c>
      <c r="CQ95" s="11"/>
      <c r="CR95" s="23"/>
      <c r="CS95" s="330" t="s">
        <v>934</v>
      </c>
      <c r="CT95" s="369" t="s">
        <v>131</v>
      </c>
      <c r="CU95" s="11" t="s">
        <v>3</v>
      </c>
      <c r="CV95" s="11">
        <v>0.5</v>
      </c>
      <c r="CW95" s="11" t="s">
        <v>2</v>
      </c>
      <c r="CX95" s="11" t="s">
        <v>3</v>
      </c>
      <c r="CY95" s="11"/>
      <c r="CZ95" s="11" t="s">
        <v>2</v>
      </c>
      <c r="DA95" s="11" t="s">
        <v>3</v>
      </c>
      <c r="DB95" s="11"/>
      <c r="DC95" s="11" t="s">
        <v>2</v>
      </c>
      <c r="DD95" s="11" t="s">
        <v>3</v>
      </c>
      <c r="DE95" s="11"/>
      <c r="DF95" s="11" t="s">
        <v>2</v>
      </c>
      <c r="DG95" s="11" t="s">
        <v>3</v>
      </c>
      <c r="DH95" s="11"/>
      <c r="DI95" s="11"/>
      <c r="DJ95" s="11" t="s">
        <v>3</v>
      </c>
      <c r="DK95" s="11"/>
      <c r="DL95" s="11"/>
      <c r="DM95" s="2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</row>
    <row r="96" spans="1:134" x14ac:dyDescent="0.2">
      <c r="A96" s="342" t="s">
        <v>827</v>
      </c>
      <c r="B96" s="411" t="s">
        <v>233</v>
      </c>
      <c r="C96" s="11" t="s">
        <v>3</v>
      </c>
      <c r="D96" s="11">
        <v>0.5</v>
      </c>
      <c r="E96" s="11" t="s">
        <v>2</v>
      </c>
      <c r="F96" s="11" t="s">
        <v>22</v>
      </c>
      <c r="G96" s="187" t="s">
        <v>3</v>
      </c>
      <c r="H96" s="11">
        <v>0.2</v>
      </c>
      <c r="I96" s="11" t="s">
        <v>2</v>
      </c>
      <c r="J96" s="11" t="s">
        <v>22</v>
      </c>
      <c r="K96" s="187" t="s">
        <v>3</v>
      </c>
      <c r="L96" s="11">
        <v>0.2</v>
      </c>
      <c r="M96" s="11" t="s">
        <v>2</v>
      </c>
      <c r="N96" s="11" t="s">
        <v>22</v>
      </c>
      <c r="O96" s="187" t="s">
        <v>3</v>
      </c>
      <c r="P96" s="11">
        <v>0.2</v>
      </c>
      <c r="Q96" s="11" t="s">
        <v>2</v>
      </c>
      <c r="R96" s="11" t="s">
        <v>22</v>
      </c>
      <c r="S96" s="187" t="s">
        <v>3</v>
      </c>
      <c r="T96" s="11">
        <v>0.5</v>
      </c>
      <c r="U96" s="11"/>
      <c r="V96" s="11" t="s">
        <v>22</v>
      </c>
      <c r="W96" s="187" t="s">
        <v>3</v>
      </c>
      <c r="X96" s="11">
        <v>0.5</v>
      </c>
      <c r="Y96" s="11"/>
      <c r="Z96" s="11" t="s">
        <v>22</v>
      </c>
      <c r="AA96" s="21"/>
      <c r="AB96" s="332" t="s">
        <v>1250</v>
      </c>
      <c r="AC96" s="302" t="s">
        <v>128</v>
      </c>
      <c r="AD96" s="11" t="s">
        <v>6</v>
      </c>
      <c r="AE96" s="11">
        <v>0.7</v>
      </c>
      <c r="AF96" s="11" t="s">
        <v>1</v>
      </c>
      <c r="AG96" s="11" t="s">
        <v>6</v>
      </c>
      <c r="AH96" s="11">
        <v>0.4</v>
      </c>
      <c r="AI96" s="11" t="s">
        <v>1</v>
      </c>
      <c r="AJ96" s="11" t="s">
        <v>6</v>
      </c>
      <c r="AK96" s="11">
        <v>0.4</v>
      </c>
      <c r="AL96" s="11" t="s">
        <v>1</v>
      </c>
      <c r="AM96" s="11" t="s">
        <v>6</v>
      </c>
      <c r="AN96" s="11">
        <v>0.4</v>
      </c>
      <c r="AO96" s="11" t="s">
        <v>1</v>
      </c>
      <c r="AP96" s="11" t="s">
        <v>6</v>
      </c>
      <c r="AQ96" s="11">
        <v>0.7</v>
      </c>
      <c r="AR96" s="11"/>
      <c r="AS96" s="11" t="s">
        <v>6</v>
      </c>
      <c r="AT96" s="11">
        <v>0.7</v>
      </c>
      <c r="AU96" s="11"/>
      <c r="AV96" s="23"/>
      <c r="AW96" s="329" t="s">
        <v>612</v>
      </c>
      <c r="AX96" s="298" t="s">
        <v>200</v>
      </c>
      <c r="AY96" s="11" t="s">
        <v>6</v>
      </c>
      <c r="AZ96" s="11">
        <v>0.7</v>
      </c>
      <c r="BA96" s="187" t="s">
        <v>1</v>
      </c>
      <c r="BB96" s="11" t="s">
        <v>6</v>
      </c>
      <c r="BC96" s="11">
        <v>0.2</v>
      </c>
      <c r="BD96" s="187" t="s">
        <v>1</v>
      </c>
      <c r="BE96" s="11" t="s">
        <v>6</v>
      </c>
      <c r="BF96" s="11">
        <v>0.2</v>
      </c>
      <c r="BG96" s="187" t="s">
        <v>1</v>
      </c>
      <c r="BH96" s="11" t="s">
        <v>6</v>
      </c>
      <c r="BI96" s="11"/>
      <c r="BJ96" s="187" t="s">
        <v>1</v>
      </c>
      <c r="BK96" s="11" t="s">
        <v>6</v>
      </c>
      <c r="BL96" s="11"/>
      <c r="BM96" s="11"/>
      <c r="BN96" s="11" t="s">
        <v>6</v>
      </c>
      <c r="BO96" s="11"/>
      <c r="BP96" s="11"/>
      <c r="BQ96" s="23"/>
      <c r="BR96" s="327" t="s">
        <v>1194</v>
      </c>
      <c r="BS96" s="350">
        <v>507</v>
      </c>
      <c r="BT96" s="186">
        <f t="shared" si="40"/>
        <v>3.6</v>
      </c>
      <c r="BU96" s="186">
        <f t="shared" si="47"/>
        <v>2.7</v>
      </c>
      <c r="BV96" s="186">
        <v>1.8</v>
      </c>
      <c r="BW96" s="25"/>
      <c r="BX96" s="327" t="s">
        <v>1076</v>
      </c>
      <c r="BY96" s="350" t="s">
        <v>1077</v>
      </c>
      <c r="BZ96" s="11" t="s">
        <v>3</v>
      </c>
      <c r="CA96" s="11">
        <v>0.5</v>
      </c>
      <c r="CB96" s="187" t="str">
        <f t="shared" si="43"/>
        <v>II</v>
      </c>
      <c r="CC96" s="11" t="s">
        <v>3</v>
      </c>
      <c r="CD96" s="11">
        <v>0.1</v>
      </c>
      <c r="CE96" s="187" t="str">
        <f t="shared" si="44"/>
        <v>II</v>
      </c>
      <c r="CF96" s="11" t="s">
        <v>3</v>
      </c>
      <c r="CG96" s="11">
        <v>0.1</v>
      </c>
      <c r="CH96" s="187" t="str">
        <f t="shared" si="45"/>
        <v>II</v>
      </c>
      <c r="CI96" s="11" t="s">
        <v>3</v>
      </c>
      <c r="CJ96" s="11">
        <v>0.1</v>
      </c>
      <c r="CK96" s="187" t="str">
        <f t="shared" si="46"/>
        <v>II</v>
      </c>
      <c r="CL96" s="11" t="s">
        <v>3</v>
      </c>
      <c r="CM96" s="11">
        <v>0.1</v>
      </c>
      <c r="CN96" s="11"/>
      <c r="CO96" s="11" t="s">
        <v>3</v>
      </c>
      <c r="CP96" s="11">
        <v>0.1</v>
      </c>
      <c r="CQ96" s="11"/>
      <c r="CR96" s="23"/>
      <c r="CS96" s="329" t="s">
        <v>935</v>
      </c>
      <c r="CT96" s="364" t="s">
        <v>450</v>
      </c>
      <c r="CU96" s="11" t="s">
        <v>3</v>
      </c>
      <c r="CV96" s="11">
        <v>0.5</v>
      </c>
      <c r="CW96" s="11" t="s">
        <v>2</v>
      </c>
      <c r="CX96" s="11" t="s">
        <v>3</v>
      </c>
      <c r="CY96" s="11"/>
      <c r="CZ96" s="11" t="s">
        <v>2</v>
      </c>
      <c r="DA96" s="11" t="s">
        <v>3</v>
      </c>
      <c r="DB96" s="11"/>
      <c r="DC96" s="11" t="s">
        <v>2</v>
      </c>
      <c r="DD96" s="11" t="s">
        <v>3</v>
      </c>
      <c r="DE96" s="11"/>
      <c r="DF96" s="11" t="s">
        <v>2</v>
      </c>
      <c r="DG96" s="11" t="s">
        <v>3</v>
      </c>
      <c r="DH96" s="11"/>
      <c r="DI96" s="11"/>
      <c r="DJ96" s="11" t="s">
        <v>3</v>
      </c>
      <c r="DK96" s="11"/>
      <c r="DL96" s="11"/>
      <c r="DM96" s="2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</row>
    <row r="97" spans="1:134" x14ac:dyDescent="0.2">
      <c r="A97" s="321" t="s">
        <v>828</v>
      </c>
      <c r="B97" s="405" t="s">
        <v>131</v>
      </c>
      <c r="C97" s="11" t="s">
        <v>3</v>
      </c>
      <c r="D97" s="11">
        <v>0.5</v>
      </c>
      <c r="E97" s="11" t="s">
        <v>2</v>
      </c>
      <c r="F97" s="11" t="s">
        <v>22</v>
      </c>
      <c r="G97" s="187" t="s">
        <v>3</v>
      </c>
      <c r="H97" s="11">
        <v>0.2</v>
      </c>
      <c r="I97" s="11" t="s">
        <v>2</v>
      </c>
      <c r="J97" s="11" t="s">
        <v>22</v>
      </c>
      <c r="K97" s="187" t="s">
        <v>3</v>
      </c>
      <c r="L97" s="11">
        <v>0.2</v>
      </c>
      <c r="M97" s="11" t="s">
        <v>2</v>
      </c>
      <c r="N97" s="11" t="s">
        <v>22</v>
      </c>
      <c r="O97" s="187" t="s">
        <v>3</v>
      </c>
      <c r="P97" s="11">
        <v>0.2</v>
      </c>
      <c r="Q97" s="11" t="s">
        <v>2</v>
      </c>
      <c r="R97" s="11" t="s">
        <v>22</v>
      </c>
      <c r="S97" s="187" t="s">
        <v>3</v>
      </c>
      <c r="T97" s="11">
        <v>0.5</v>
      </c>
      <c r="U97" s="11"/>
      <c r="V97" s="11" t="s">
        <v>22</v>
      </c>
      <c r="W97" s="187" t="s">
        <v>3</v>
      </c>
      <c r="X97" s="11">
        <v>0.5</v>
      </c>
      <c r="Y97" s="11"/>
      <c r="Z97" s="11" t="s">
        <v>22</v>
      </c>
      <c r="AA97" s="21"/>
      <c r="AB97" s="342" t="s">
        <v>1251</v>
      </c>
      <c r="AC97" s="296" t="s">
        <v>128</v>
      </c>
      <c r="AD97" s="11" t="s">
        <v>6</v>
      </c>
      <c r="AE97" s="11">
        <v>0.7</v>
      </c>
      <c r="AF97" s="11" t="s">
        <v>1</v>
      </c>
      <c r="AG97" s="11" t="s">
        <v>6</v>
      </c>
      <c r="AH97" s="11">
        <v>0.4</v>
      </c>
      <c r="AI97" s="11" t="s">
        <v>1</v>
      </c>
      <c r="AJ97" s="11" t="s">
        <v>6</v>
      </c>
      <c r="AK97" s="11">
        <v>0.4</v>
      </c>
      <c r="AL97" s="11" t="s">
        <v>1</v>
      </c>
      <c r="AM97" s="11" t="s">
        <v>6</v>
      </c>
      <c r="AN97" s="11">
        <v>0.4</v>
      </c>
      <c r="AO97" s="11" t="s">
        <v>1</v>
      </c>
      <c r="AP97" s="11" t="s">
        <v>6</v>
      </c>
      <c r="AQ97" s="11">
        <v>0.7</v>
      </c>
      <c r="AR97" s="11"/>
      <c r="AS97" s="11" t="s">
        <v>6</v>
      </c>
      <c r="AT97" s="11">
        <v>0.7</v>
      </c>
      <c r="AU97" s="11"/>
      <c r="AV97" s="23"/>
      <c r="AW97" s="204" t="s">
        <v>613</v>
      </c>
      <c r="AX97" s="284" t="s">
        <v>200</v>
      </c>
      <c r="AY97" s="11" t="s">
        <v>6</v>
      </c>
      <c r="AZ97" s="11">
        <v>0.7</v>
      </c>
      <c r="BA97" s="187" t="s">
        <v>1</v>
      </c>
      <c r="BB97" s="11" t="s">
        <v>6</v>
      </c>
      <c r="BC97" s="11">
        <v>0.2</v>
      </c>
      <c r="BD97" s="187" t="s">
        <v>1</v>
      </c>
      <c r="BE97" s="11" t="s">
        <v>6</v>
      </c>
      <c r="BF97" s="11">
        <v>0.2</v>
      </c>
      <c r="BG97" s="187" t="s">
        <v>1</v>
      </c>
      <c r="BH97" s="11" t="s">
        <v>6</v>
      </c>
      <c r="BI97" s="11"/>
      <c r="BJ97" s="187" t="s">
        <v>1</v>
      </c>
      <c r="BK97" s="11" t="s">
        <v>6</v>
      </c>
      <c r="BL97" s="11"/>
      <c r="BM97" s="11"/>
      <c r="BN97" s="11" t="s">
        <v>6</v>
      </c>
      <c r="BO97" s="11"/>
      <c r="BP97" s="11"/>
      <c r="BQ97" s="23"/>
      <c r="BR97" s="204" t="s">
        <v>1195</v>
      </c>
      <c r="BS97" s="238">
        <v>508</v>
      </c>
      <c r="BT97" s="186">
        <f t="shared" si="40"/>
        <v>4</v>
      </c>
      <c r="BU97" s="186">
        <f t="shared" si="47"/>
        <v>3</v>
      </c>
      <c r="BV97" s="186">
        <v>2</v>
      </c>
      <c r="BW97" s="25"/>
      <c r="BX97" s="327" t="s">
        <v>1078</v>
      </c>
      <c r="BY97" s="350" t="s">
        <v>1077</v>
      </c>
      <c r="BZ97" s="11" t="s">
        <v>3</v>
      </c>
      <c r="CA97" s="11">
        <v>0.5</v>
      </c>
      <c r="CB97" s="187" t="str">
        <f t="shared" si="43"/>
        <v>II</v>
      </c>
      <c r="CC97" s="11" t="s">
        <v>3</v>
      </c>
      <c r="CD97" s="11">
        <v>0.1</v>
      </c>
      <c r="CE97" s="187" t="str">
        <f t="shared" si="44"/>
        <v>II</v>
      </c>
      <c r="CF97" s="11" t="s">
        <v>3</v>
      </c>
      <c r="CG97" s="11">
        <v>0.1</v>
      </c>
      <c r="CH97" s="187" t="str">
        <f t="shared" si="45"/>
        <v>II</v>
      </c>
      <c r="CI97" s="11" t="s">
        <v>3</v>
      </c>
      <c r="CJ97" s="11">
        <v>0.1</v>
      </c>
      <c r="CK97" s="187" t="str">
        <f t="shared" si="46"/>
        <v>II</v>
      </c>
      <c r="CL97" s="11" t="s">
        <v>3</v>
      </c>
      <c r="CM97" s="11">
        <v>0.1</v>
      </c>
      <c r="CN97" s="11"/>
      <c r="CO97" s="11" t="s">
        <v>3</v>
      </c>
      <c r="CP97" s="11">
        <v>0.1</v>
      </c>
      <c r="CQ97" s="11"/>
      <c r="CR97" s="23"/>
      <c r="CS97" s="330" t="s">
        <v>936</v>
      </c>
      <c r="CT97" s="369" t="s">
        <v>450</v>
      </c>
      <c r="CU97" s="11" t="s">
        <v>3</v>
      </c>
      <c r="CV97" s="11">
        <v>0.5</v>
      </c>
      <c r="CW97" s="11" t="s">
        <v>2</v>
      </c>
      <c r="CX97" s="11" t="s">
        <v>3</v>
      </c>
      <c r="CY97" s="11"/>
      <c r="CZ97" s="11" t="s">
        <v>2</v>
      </c>
      <c r="DA97" s="11" t="s">
        <v>3</v>
      </c>
      <c r="DB97" s="11"/>
      <c r="DC97" s="11" t="s">
        <v>2</v>
      </c>
      <c r="DD97" s="11" t="s">
        <v>3</v>
      </c>
      <c r="DE97" s="11"/>
      <c r="DF97" s="11" t="s">
        <v>2</v>
      </c>
      <c r="DG97" s="11" t="s">
        <v>3</v>
      </c>
      <c r="DH97" s="11"/>
      <c r="DI97" s="11"/>
      <c r="DJ97" s="11" t="s">
        <v>3</v>
      </c>
      <c r="DK97" s="11"/>
      <c r="DL97" s="11"/>
      <c r="DM97" s="2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</row>
    <row r="98" spans="1:134" ht="13.5" thickBot="1" x14ac:dyDescent="0.25">
      <c r="A98" s="341" t="s">
        <v>829</v>
      </c>
      <c r="B98" s="420" t="s">
        <v>461</v>
      </c>
      <c r="C98" s="11" t="s">
        <v>3</v>
      </c>
      <c r="D98" s="11">
        <v>0.5</v>
      </c>
      <c r="E98" s="11" t="s">
        <v>2</v>
      </c>
      <c r="F98" s="11" t="s">
        <v>21</v>
      </c>
      <c r="G98" s="187" t="s">
        <v>3</v>
      </c>
      <c r="H98" s="11">
        <v>0.2</v>
      </c>
      <c r="I98" s="11" t="s">
        <v>2</v>
      </c>
      <c r="J98" s="11" t="s">
        <v>21</v>
      </c>
      <c r="K98" s="187" t="s">
        <v>3</v>
      </c>
      <c r="L98" s="11">
        <v>0.2</v>
      </c>
      <c r="M98" s="11" t="s">
        <v>2</v>
      </c>
      <c r="N98" s="11" t="s">
        <v>21</v>
      </c>
      <c r="O98" s="187" t="s">
        <v>3</v>
      </c>
      <c r="P98" s="11">
        <v>0.2</v>
      </c>
      <c r="Q98" s="11" t="s">
        <v>2</v>
      </c>
      <c r="R98" s="11" t="s">
        <v>21</v>
      </c>
      <c r="S98" s="187" t="s">
        <v>3</v>
      </c>
      <c r="T98" s="11">
        <v>0.5</v>
      </c>
      <c r="U98" s="11"/>
      <c r="V98" s="11" t="s">
        <v>21</v>
      </c>
      <c r="W98" s="187" t="s">
        <v>3</v>
      </c>
      <c r="X98" s="11">
        <v>0.5</v>
      </c>
      <c r="Y98" s="11"/>
      <c r="Z98" s="11" t="s">
        <v>21</v>
      </c>
      <c r="AA98" s="21"/>
      <c r="AB98" s="329" t="s">
        <v>1248</v>
      </c>
      <c r="AC98" s="298" t="s">
        <v>145</v>
      </c>
      <c r="AD98" s="11" t="s">
        <v>6</v>
      </c>
      <c r="AE98" s="11">
        <v>0.7</v>
      </c>
      <c r="AF98" s="11" t="s">
        <v>1</v>
      </c>
      <c r="AG98" s="11" t="s">
        <v>6</v>
      </c>
      <c r="AH98" s="11">
        <v>0.4</v>
      </c>
      <c r="AI98" s="11" t="s">
        <v>1</v>
      </c>
      <c r="AJ98" s="11" t="s">
        <v>6</v>
      </c>
      <c r="AK98" s="11">
        <v>0.4</v>
      </c>
      <c r="AL98" s="11" t="s">
        <v>1</v>
      </c>
      <c r="AM98" s="11" t="s">
        <v>6</v>
      </c>
      <c r="AN98" s="11">
        <v>0.4</v>
      </c>
      <c r="AO98" s="11" t="s">
        <v>1</v>
      </c>
      <c r="AP98" s="11" t="s">
        <v>6</v>
      </c>
      <c r="AQ98" s="11">
        <v>0.7</v>
      </c>
      <c r="AR98" s="11"/>
      <c r="AS98" s="11" t="s">
        <v>6</v>
      </c>
      <c r="AT98" s="11">
        <v>0.7</v>
      </c>
      <c r="AU98" s="11"/>
      <c r="AV98" s="23"/>
      <c r="AW98" s="330" t="s">
        <v>614</v>
      </c>
      <c r="AX98" s="300" t="s">
        <v>200</v>
      </c>
      <c r="AY98" s="11" t="s">
        <v>6</v>
      </c>
      <c r="AZ98" s="11">
        <v>0.7</v>
      </c>
      <c r="BA98" s="187" t="s">
        <v>1</v>
      </c>
      <c r="BB98" s="11" t="s">
        <v>6</v>
      </c>
      <c r="BC98" s="11">
        <v>0.2</v>
      </c>
      <c r="BD98" s="187" t="s">
        <v>1</v>
      </c>
      <c r="BE98" s="11" t="s">
        <v>6</v>
      </c>
      <c r="BF98" s="11">
        <v>0.2</v>
      </c>
      <c r="BG98" s="187" t="s">
        <v>1</v>
      </c>
      <c r="BH98" s="11" t="s">
        <v>6</v>
      </c>
      <c r="BI98" s="11"/>
      <c r="BJ98" s="187" t="s">
        <v>1</v>
      </c>
      <c r="BK98" s="11" t="s">
        <v>6</v>
      </c>
      <c r="BL98" s="11"/>
      <c r="BM98" s="11"/>
      <c r="BN98" s="11" t="s">
        <v>6</v>
      </c>
      <c r="BO98" s="11"/>
      <c r="BP98" s="11"/>
      <c r="BQ98" s="23"/>
      <c r="BR98" s="327" t="s">
        <v>1196</v>
      </c>
      <c r="BS98" s="350">
        <v>509</v>
      </c>
      <c r="BT98" s="186">
        <v>4.8</v>
      </c>
      <c r="BU98" s="186">
        <f t="shared" si="47"/>
        <v>3</v>
      </c>
      <c r="BV98" s="186">
        <v>2</v>
      </c>
      <c r="BW98" s="25"/>
      <c r="BX98" s="329" t="s">
        <v>1079</v>
      </c>
      <c r="BY98" s="364" t="s">
        <v>391</v>
      </c>
      <c r="BZ98" s="11" t="s">
        <v>3</v>
      </c>
      <c r="CA98" s="11">
        <v>0.5</v>
      </c>
      <c r="CB98" s="187" t="str">
        <f t="shared" si="43"/>
        <v>II</v>
      </c>
      <c r="CC98" s="11" t="s">
        <v>3</v>
      </c>
      <c r="CD98" s="11">
        <v>0.1</v>
      </c>
      <c r="CE98" s="187" t="str">
        <f t="shared" si="44"/>
        <v>II</v>
      </c>
      <c r="CF98" s="11" t="s">
        <v>3</v>
      </c>
      <c r="CG98" s="11">
        <v>0.1</v>
      </c>
      <c r="CH98" s="187" t="str">
        <f t="shared" si="45"/>
        <v>II</v>
      </c>
      <c r="CI98" s="11" t="s">
        <v>3</v>
      </c>
      <c r="CJ98" s="11">
        <v>0.1</v>
      </c>
      <c r="CK98" s="187" t="str">
        <f t="shared" si="46"/>
        <v>II</v>
      </c>
      <c r="CL98" s="11" t="s">
        <v>3</v>
      </c>
      <c r="CM98" s="11">
        <v>0.1</v>
      </c>
      <c r="CN98" s="11"/>
      <c r="CO98" s="11" t="s">
        <v>3</v>
      </c>
      <c r="CP98" s="11">
        <v>0.1</v>
      </c>
      <c r="CQ98" s="11"/>
      <c r="CR98" s="23"/>
      <c r="CS98" s="332" t="s">
        <v>937</v>
      </c>
      <c r="CT98" s="365" t="s">
        <v>451</v>
      </c>
      <c r="CU98" s="11" t="s">
        <v>3</v>
      </c>
      <c r="CV98" s="11">
        <v>0.5</v>
      </c>
      <c r="CW98" s="11" t="s">
        <v>2</v>
      </c>
      <c r="CX98" s="11" t="s">
        <v>3</v>
      </c>
      <c r="CY98" s="11"/>
      <c r="CZ98" s="11" t="s">
        <v>2</v>
      </c>
      <c r="DA98" s="11" t="s">
        <v>3</v>
      </c>
      <c r="DB98" s="11"/>
      <c r="DC98" s="11" t="s">
        <v>2</v>
      </c>
      <c r="DD98" s="11" t="s">
        <v>3</v>
      </c>
      <c r="DE98" s="11"/>
      <c r="DF98" s="11" t="s">
        <v>2</v>
      </c>
      <c r="DG98" s="11" t="s">
        <v>3</v>
      </c>
      <c r="DH98" s="11"/>
      <c r="DI98" s="11"/>
      <c r="DJ98" s="11" t="s">
        <v>3</v>
      </c>
      <c r="DK98" s="11"/>
      <c r="DL98" s="11"/>
      <c r="DM98" s="2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</row>
    <row r="99" spans="1:134" ht="13.5" thickBot="1" x14ac:dyDescent="0.25">
      <c r="A99" s="185"/>
      <c r="B99" s="197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21"/>
      <c r="AB99" s="330" t="s">
        <v>1249</v>
      </c>
      <c r="AC99" s="300" t="s">
        <v>145</v>
      </c>
      <c r="AD99" s="11" t="s">
        <v>6</v>
      </c>
      <c r="AE99" s="11">
        <v>0.7</v>
      </c>
      <c r="AF99" s="11" t="s">
        <v>1</v>
      </c>
      <c r="AG99" s="11" t="s">
        <v>6</v>
      </c>
      <c r="AH99" s="11">
        <v>0.4</v>
      </c>
      <c r="AI99" s="11" t="s">
        <v>1</v>
      </c>
      <c r="AJ99" s="11" t="s">
        <v>6</v>
      </c>
      <c r="AK99" s="11">
        <v>0.4</v>
      </c>
      <c r="AL99" s="11" t="s">
        <v>1</v>
      </c>
      <c r="AM99" s="11" t="s">
        <v>6</v>
      </c>
      <c r="AN99" s="11">
        <v>0.4</v>
      </c>
      <c r="AO99" s="11" t="s">
        <v>1</v>
      </c>
      <c r="AP99" s="11" t="s">
        <v>6</v>
      </c>
      <c r="AQ99" s="11">
        <v>0.7</v>
      </c>
      <c r="AR99" s="11"/>
      <c r="AS99" s="11" t="s">
        <v>6</v>
      </c>
      <c r="AT99" s="11">
        <v>0.7</v>
      </c>
      <c r="AU99" s="11"/>
      <c r="AV99" s="23"/>
      <c r="AW99" s="322" t="s">
        <v>615</v>
      </c>
      <c r="AX99" s="304" t="s">
        <v>201</v>
      </c>
      <c r="AY99" s="11" t="s">
        <v>6</v>
      </c>
      <c r="AZ99" s="11">
        <v>0.7</v>
      </c>
      <c r="BA99" s="187" t="s">
        <v>1</v>
      </c>
      <c r="BB99" s="11" t="s">
        <v>6</v>
      </c>
      <c r="BC99" s="11">
        <v>0.2</v>
      </c>
      <c r="BD99" s="187" t="s">
        <v>1</v>
      </c>
      <c r="BE99" s="11" t="s">
        <v>6</v>
      </c>
      <c r="BF99" s="11">
        <v>0.2</v>
      </c>
      <c r="BG99" s="187" t="s">
        <v>1</v>
      </c>
      <c r="BH99" s="11" t="s">
        <v>6</v>
      </c>
      <c r="BI99" s="11"/>
      <c r="BJ99" s="187" t="s">
        <v>1</v>
      </c>
      <c r="BK99" s="11" t="s">
        <v>6</v>
      </c>
      <c r="BL99" s="11"/>
      <c r="BM99" s="11"/>
      <c r="BN99" s="11" t="s">
        <v>6</v>
      </c>
      <c r="BO99" s="11"/>
      <c r="BP99" s="11"/>
      <c r="BQ99" s="23"/>
      <c r="BR99" s="204" t="s">
        <v>1197</v>
      </c>
      <c r="BS99" s="238">
        <v>510</v>
      </c>
      <c r="BT99" s="186">
        <f t="shared" si="40"/>
        <v>5.6</v>
      </c>
      <c r="BU99" s="186">
        <f t="shared" si="47"/>
        <v>4.1999999999999993</v>
      </c>
      <c r="BV99" s="186">
        <v>2.8</v>
      </c>
      <c r="BW99" s="25"/>
      <c r="BX99" s="204" t="s">
        <v>1080</v>
      </c>
      <c r="BY99" s="238" t="s">
        <v>391</v>
      </c>
      <c r="BZ99" s="11" t="s">
        <v>3</v>
      </c>
      <c r="CA99" s="11">
        <v>0.5</v>
      </c>
      <c r="CB99" s="187" t="str">
        <f t="shared" si="43"/>
        <v>II</v>
      </c>
      <c r="CC99" s="11" t="s">
        <v>3</v>
      </c>
      <c r="CD99" s="11">
        <v>0.1</v>
      </c>
      <c r="CE99" s="187" t="str">
        <f t="shared" si="44"/>
        <v>II</v>
      </c>
      <c r="CF99" s="11" t="s">
        <v>3</v>
      </c>
      <c r="CG99" s="11">
        <v>0.1</v>
      </c>
      <c r="CH99" s="187" t="str">
        <f t="shared" si="45"/>
        <v>II</v>
      </c>
      <c r="CI99" s="11" t="s">
        <v>3</v>
      </c>
      <c r="CJ99" s="11">
        <v>0.1</v>
      </c>
      <c r="CK99" s="187" t="str">
        <f t="shared" si="46"/>
        <v>II</v>
      </c>
      <c r="CL99" s="11" t="s">
        <v>3</v>
      </c>
      <c r="CM99" s="11">
        <v>0.1</v>
      </c>
      <c r="CN99" s="11"/>
      <c r="CO99" s="11" t="s">
        <v>3</v>
      </c>
      <c r="CP99" s="11">
        <v>0.1</v>
      </c>
      <c r="CQ99" s="11"/>
      <c r="CR99" s="23"/>
      <c r="CS99" s="329" t="s">
        <v>938</v>
      </c>
      <c r="CT99" s="364" t="s">
        <v>452</v>
      </c>
      <c r="CU99" s="11" t="s">
        <v>3</v>
      </c>
      <c r="CV99" s="11">
        <v>0.5</v>
      </c>
      <c r="CW99" s="11" t="s">
        <v>2</v>
      </c>
      <c r="CX99" s="11" t="s">
        <v>3</v>
      </c>
      <c r="CY99" s="11"/>
      <c r="CZ99" s="11" t="s">
        <v>2</v>
      </c>
      <c r="DA99" s="11" t="s">
        <v>3</v>
      </c>
      <c r="DB99" s="11"/>
      <c r="DC99" s="11" t="s">
        <v>2</v>
      </c>
      <c r="DD99" s="11" t="s">
        <v>3</v>
      </c>
      <c r="DE99" s="11"/>
      <c r="DF99" s="11" t="s">
        <v>2</v>
      </c>
      <c r="DG99" s="11" t="s">
        <v>3</v>
      </c>
      <c r="DH99" s="11"/>
      <c r="DI99" s="11"/>
      <c r="DJ99" s="11" t="s">
        <v>3</v>
      </c>
      <c r="DK99" s="11"/>
      <c r="DL99" s="11"/>
      <c r="DM99" s="2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</row>
    <row r="100" spans="1:134" ht="13.5" thickBot="1" x14ac:dyDescent="0.25">
      <c r="A100" s="344" t="s">
        <v>42</v>
      </c>
      <c r="B100" s="422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21"/>
      <c r="AB100" s="322" t="s">
        <v>1252</v>
      </c>
      <c r="AC100" s="304" t="s">
        <v>1253</v>
      </c>
      <c r="AD100" s="11" t="s">
        <v>6</v>
      </c>
      <c r="AE100" s="11">
        <v>0.7</v>
      </c>
      <c r="AF100" s="11" t="s">
        <v>1</v>
      </c>
      <c r="AG100" s="11" t="s">
        <v>6</v>
      </c>
      <c r="AH100" s="11">
        <v>0.4</v>
      </c>
      <c r="AI100" s="11" t="s">
        <v>1</v>
      </c>
      <c r="AJ100" s="11" t="s">
        <v>6</v>
      </c>
      <c r="AK100" s="11">
        <v>0.4</v>
      </c>
      <c r="AL100" s="11" t="s">
        <v>1</v>
      </c>
      <c r="AM100" s="11" t="s">
        <v>6</v>
      </c>
      <c r="AN100" s="11">
        <v>0.4</v>
      </c>
      <c r="AO100" s="11" t="s">
        <v>1</v>
      </c>
      <c r="AP100" s="11" t="s">
        <v>6</v>
      </c>
      <c r="AQ100" s="11">
        <v>0.7</v>
      </c>
      <c r="AR100" s="11"/>
      <c r="AS100" s="11" t="s">
        <v>6</v>
      </c>
      <c r="AT100" s="11">
        <v>0.7</v>
      </c>
      <c r="AU100" s="11"/>
      <c r="AV100" s="23"/>
      <c r="AW100" s="321" t="s">
        <v>1224</v>
      </c>
      <c r="AX100" s="312" t="s">
        <v>145</v>
      </c>
      <c r="AY100" s="11" t="s">
        <v>6</v>
      </c>
      <c r="AZ100" s="11">
        <v>0.7</v>
      </c>
      <c r="BA100" s="187" t="s">
        <v>1</v>
      </c>
      <c r="BB100" s="11" t="s">
        <v>6</v>
      </c>
      <c r="BC100" s="11">
        <v>0.2</v>
      </c>
      <c r="BD100" s="187" t="s">
        <v>1</v>
      </c>
      <c r="BE100" s="11" t="s">
        <v>6</v>
      </c>
      <c r="BF100" s="11">
        <v>0.2</v>
      </c>
      <c r="BG100" s="187" t="s">
        <v>1</v>
      </c>
      <c r="BH100" s="11" t="s">
        <v>6</v>
      </c>
      <c r="BI100" s="11"/>
      <c r="BJ100" s="187" t="s">
        <v>1</v>
      </c>
      <c r="BK100" s="11" t="s">
        <v>6</v>
      </c>
      <c r="BL100" s="11"/>
      <c r="BM100" s="11"/>
      <c r="BN100" s="11" t="s">
        <v>6</v>
      </c>
      <c r="BO100" s="11"/>
      <c r="BP100" s="11"/>
      <c r="BQ100" s="23"/>
      <c r="BR100" s="342" t="s">
        <v>1198</v>
      </c>
      <c r="BS100" s="361">
        <v>511</v>
      </c>
      <c r="BT100" s="186">
        <f t="shared" si="40"/>
        <v>6.4</v>
      </c>
      <c r="BU100" s="186">
        <f t="shared" si="47"/>
        <v>4.8000000000000007</v>
      </c>
      <c r="BV100" s="186">
        <v>3.2</v>
      </c>
      <c r="BW100" s="25"/>
      <c r="BX100" s="204" t="s">
        <v>1081</v>
      </c>
      <c r="BY100" s="238" t="s">
        <v>391</v>
      </c>
      <c r="BZ100" s="11" t="s">
        <v>3</v>
      </c>
      <c r="CA100" s="11">
        <v>0.5</v>
      </c>
      <c r="CB100" s="187" t="str">
        <f t="shared" si="43"/>
        <v>II</v>
      </c>
      <c r="CC100" s="11" t="s">
        <v>3</v>
      </c>
      <c r="CD100" s="11">
        <v>0.1</v>
      </c>
      <c r="CE100" s="187" t="str">
        <f t="shared" si="44"/>
        <v>II</v>
      </c>
      <c r="CF100" s="11" t="s">
        <v>3</v>
      </c>
      <c r="CG100" s="11">
        <v>0.1</v>
      </c>
      <c r="CH100" s="187" t="str">
        <f t="shared" si="45"/>
        <v>II</v>
      </c>
      <c r="CI100" s="11" t="s">
        <v>3</v>
      </c>
      <c r="CJ100" s="11">
        <v>0.1</v>
      </c>
      <c r="CK100" s="187" t="str">
        <f t="shared" si="46"/>
        <v>II</v>
      </c>
      <c r="CL100" s="11" t="s">
        <v>3</v>
      </c>
      <c r="CM100" s="11">
        <v>0.1</v>
      </c>
      <c r="CN100" s="11"/>
      <c r="CO100" s="11" t="s">
        <v>3</v>
      </c>
      <c r="CP100" s="11">
        <v>0.1</v>
      </c>
      <c r="CQ100" s="11"/>
      <c r="CR100" s="23"/>
      <c r="CS100" s="201" t="s">
        <v>939</v>
      </c>
      <c r="CT100" s="216" t="s">
        <v>452</v>
      </c>
      <c r="CU100" s="11" t="s">
        <v>3</v>
      </c>
      <c r="CV100" s="11">
        <v>0.5</v>
      </c>
      <c r="CW100" s="11" t="s">
        <v>2</v>
      </c>
      <c r="CX100" s="11" t="s">
        <v>3</v>
      </c>
      <c r="CY100" s="11"/>
      <c r="CZ100" s="11" t="s">
        <v>2</v>
      </c>
      <c r="DA100" s="11" t="s">
        <v>3</v>
      </c>
      <c r="DB100" s="11"/>
      <c r="DC100" s="11" t="s">
        <v>2</v>
      </c>
      <c r="DD100" s="11" t="s">
        <v>3</v>
      </c>
      <c r="DE100" s="11"/>
      <c r="DF100" s="11" t="s">
        <v>2</v>
      </c>
      <c r="DG100" s="11" t="s">
        <v>3</v>
      </c>
      <c r="DH100" s="11"/>
      <c r="DI100" s="11"/>
      <c r="DJ100" s="11" t="s">
        <v>3</v>
      </c>
      <c r="DK100" s="11"/>
      <c r="DL100" s="11"/>
      <c r="DM100" s="2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</row>
    <row r="101" spans="1:134" x14ac:dyDescent="0.2">
      <c r="A101" s="334" t="s">
        <v>770</v>
      </c>
      <c r="B101" s="404" t="s">
        <v>132</v>
      </c>
      <c r="C101" s="11" t="s">
        <v>6</v>
      </c>
      <c r="D101" s="11">
        <v>0.7</v>
      </c>
      <c r="E101" s="11" t="s">
        <v>0</v>
      </c>
      <c r="F101" s="11" t="s">
        <v>21</v>
      </c>
      <c r="G101" s="187" t="s">
        <v>6</v>
      </c>
      <c r="H101" s="11">
        <v>0.4</v>
      </c>
      <c r="I101" s="11" t="s">
        <v>0</v>
      </c>
      <c r="J101" s="11" t="s">
        <v>21</v>
      </c>
      <c r="K101" s="187" t="s">
        <v>6</v>
      </c>
      <c r="L101" s="11">
        <v>0.4</v>
      </c>
      <c r="M101" s="11" t="s">
        <v>0</v>
      </c>
      <c r="N101" s="11" t="s">
        <v>21</v>
      </c>
      <c r="O101" s="187" t="s">
        <v>6</v>
      </c>
      <c r="P101" s="11">
        <v>0.4</v>
      </c>
      <c r="Q101" s="11" t="s">
        <v>0</v>
      </c>
      <c r="R101" s="11" t="s">
        <v>21</v>
      </c>
      <c r="S101" s="187" t="s">
        <v>6</v>
      </c>
      <c r="T101" s="11">
        <v>0.7</v>
      </c>
      <c r="U101" s="11"/>
      <c r="V101" s="11" t="s">
        <v>21</v>
      </c>
      <c r="W101" s="187" t="s">
        <v>6</v>
      </c>
      <c r="X101" s="11">
        <v>0.7</v>
      </c>
      <c r="Y101" s="11"/>
      <c r="Z101" s="11" t="s">
        <v>21</v>
      </c>
      <c r="AA101" s="21"/>
      <c r="AB101" s="321" t="s">
        <v>1256</v>
      </c>
      <c r="AC101" s="312" t="s">
        <v>395</v>
      </c>
      <c r="AD101" s="11" t="s">
        <v>6</v>
      </c>
      <c r="AE101" s="11">
        <v>0.7</v>
      </c>
      <c r="AF101" s="11" t="s">
        <v>1</v>
      </c>
      <c r="AG101" s="11" t="s">
        <v>6</v>
      </c>
      <c r="AH101" s="11">
        <v>0.4</v>
      </c>
      <c r="AI101" s="11" t="s">
        <v>1</v>
      </c>
      <c r="AJ101" s="11" t="s">
        <v>6</v>
      </c>
      <c r="AK101" s="11">
        <v>0.4</v>
      </c>
      <c r="AL101" s="11" t="s">
        <v>1</v>
      </c>
      <c r="AM101" s="11" t="s">
        <v>6</v>
      </c>
      <c r="AN101" s="11">
        <v>0.4</v>
      </c>
      <c r="AO101" s="11" t="s">
        <v>1</v>
      </c>
      <c r="AP101" s="11" t="s">
        <v>6</v>
      </c>
      <c r="AQ101" s="11">
        <v>0.7</v>
      </c>
      <c r="AR101" s="11"/>
      <c r="AS101" s="11" t="s">
        <v>6</v>
      </c>
      <c r="AT101" s="11">
        <v>0.7</v>
      </c>
      <c r="AU101" s="11"/>
      <c r="AV101" s="23"/>
      <c r="AW101" s="322" t="s">
        <v>616</v>
      </c>
      <c r="AX101" s="304" t="s">
        <v>394</v>
      </c>
      <c r="AY101" s="11" t="s">
        <v>6</v>
      </c>
      <c r="AZ101" s="11">
        <v>0.7</v>
      </c>
      <c r="BA101" s="187" t="s">
        <v>1</v>
      </c>
      <c r="BB101" s="11" t="s">
        <v>6</v>
      </c>
      <c r="BC101" s="11">
        <v>0.2</v>
      </c>
      <c r="BD101" s="187" t="s">
        <v>1</v>
      </c>
      <c r="BE101" s="11" t="s">
        <v>6</v>
      </c>
      <c r="BF101" s="11">
        <v>0.2</v>
      </c>
      <c r="BG101" s="187" t="s">
        <v>1</v>
      </c>
      <c r="BH101" s="11" t="s">
        <v>6</v>
      </c>
      <c r="BI101" s="11"/>
      <c r="BJ101" s="187" t="s">
        <v>1</v>
      </c>
      <c r="BK101" s="11" t="s">
        <v>6</v>
      </c>
      <c r="BL101" s="11"/>
      <c r="BM101" s="11"/>
      <c r="BN101" s="11" t="s">
        <v>6</v>
      </c>
      <c r="BO101" s="11"/>
      <c r="BP101" s="11"/>
      <c r="BQ101" s="23"/>
      <c r="BR101" s="204" t="s">
        <v>1200</v>
      </c>
      <c r="BS101" s="238">
        <v>513</v>
      </c>
      <c r="BT101" s="186">
        <f t="shared" ref="BT101:BT106" si="48">BV101*2</f>
        <v>2.8</v>
      </c>
      <c r="BU101" s="186">
        <f t="shared" si="47"/>
        <v>2.0999999999999996</v>
      </c>
      <c r="BV101" s="186">
        <v>1.4</v>
      </c>
      <c r="BW101" s="25"/>
      <c r="BX101" s="204" t="s">
        <v>1082</v>
      </c>
      <c r="BY101" s="238" t="s">
        <v>391</v>
      </c>
      <c r="BZ101" s="11" t="s">
        <v>3</v>
      </c>
      <c r="CA101" s="11">
        <v>0.5</v>
      </c>
      <c r="CB101" s="187" t="str">
        <f t="shared" si="43"/>
        <v>II</v>
      </c>
      <c r="CC101" s="11" t="s">
        <v>3</v>
      </c>
      <c r="CD101" s="11">
        <v>0.1</v>
      </c>
      <c r="CE101" s="187" t="str">
        <f t="shared" si="44"/>
        <v>II</v>
      </c>
      <c r="CF101" s="11" t="s">
        <v>3</v>
      </c>
      <c r="CG101" s="11">
        <v>0.1</v>
      </c>
      <c r="CH101" s="187" t="str">
        <f t="shared" si="45"/>
        <v>II</v>
      </c>
      <c r="CI101" s="11" t="s">
        <v>3</v>
      </c>
      <c r="CJ101" s="11">
        <v>0.1</v>
      </c>
      <c r="CK101" s="187" t="str">
        <f t="shared" si="46"/>
        <v>II</v>
      </c>
      <c r="CL101" s="11" t="s">
        <v>3</v>
      </c>
      <c r="CM101" s="11">
        <v>0.1</v>
      </c>
      <c r="CN101" s="11"/>
      <c r="CO101" s="11" t="s">
        <v>3</v>
      </c>
      <c r="CP101" s="11">
        <v>0.1</v>
      </c>
      <c r="CQ101" s="11"/>
      <c r="CR101" s="23"/>
      <c r="CS101" s="355" t="s">
        <v>523</v>
      </c>
      <c r="CT101" s="349" t="s">
        <v>173</v>
      </c>
      <c r="CU101" s="11" t="s">
        <v>3</v>
      </c>
      <c r="CV101" s="11">
        <v>0.5</v>
      </c>
      <c r="CW101" s="11" t="s">
        <v>20</v>
      </c>
      <c r="CX101" s="11" t="s">
        <v>3</v>
      </c>
      <c r="CY101" s="11"/>
      <c r="CZ101" s="11" t="s">
        <v>20</v>
      </c>
      <c r="DA101" s="11" t="s">
        <v>3</v>
      </c>
      <c r="DB101" s="11"/>
      <c r="DC101" s="11" t="s">
        <v>20</v>
      </c>
      <c r="DD101" s="11" t="s">
        <v>3</v>
      </c>
      <c r="DE101" s="11"/>
      <c r="DF101" s="11" t="s">
        <v>20</v>
      </c>
      <c r="DG101" s="11" t="s">
        <v>3</v>
      </c>
      <c r="DH101" s="11"/>
      <c r="DI101" s="11" t="s">
        <v>20</v>
      </c>
      <c r="DJ101" s="11" t="s">
        <v>3</v>
      </c>
      <c r="DK101" s="11"/>
      <c r="DL101" s="11" t="s">
        <v>20</v>
      </c>
      <c r="DM101" s="2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</row>
    <row r="102" spans="1:134" x14ac:dyDescent="0.2">
      <c r="A102" s="329" t="s">
        <v>771</v>
      </c>
      <c r="B102" s="407" t="s">
        <v>133</v>
      </c>
      <c r="C102" s="11" t="s">
        <v>6</v>
      </c>
      <c r="D102" s="11">
        <v>0.7</v>
      </c>
      <c r="E102" s="11" t="s">
        <v>0</v>
      </c>
      <c r="F102" s="11" t="s">
        <v>21</v>
      </c>
      <c r="G102" s="187" t="s">
        <v>6</v>
      </c>
      <c r="H102" s="11">
        <v>0.4</v>
      </c>
      <c r="I102" s="11" t="s">
        <v>0</v>
      </c>
      <c r="J102" s="11" t="s">
        <v>21</v>
      </c>
      <c r="K102" s="187" t="s">
        <v>6</v>
      </c>
      <c r="L102" s="11">
        <v>0.4</v>
      </c>
      <c r="M102" s="11" t="s">
        <v>0</v>
      </c>
      <c r="N102" s="11" t="s">
        <v>21</v>
      </c>
      <c r="O102" s="187" t="s">
        <v>6</v>
      </c>
      <c r="P102" s="11">
        <v>0.4</v>
      </c>
      <c r="Q102" s="11" t="s">
        <v>0</v>
      </c>
      <c r="R102" s="11" t="s">
        <v>21</v>
      </c>
      <c r="S102" s="187" t="s">
        <v>6</v>
      </c>
      <c r="T102" s="11">
        <v>0.7</v>
      </c>
      <c r="U102" s="11"/>
      <c r="V102" s="11" t="s">
        <v>21</v>
      </c>
      <c r="W102" s="187" t="s">
        <v>6</v>
      </c>
      <c r="X102" s="11">
        <v>0.7</v>
      </c>
      <c r="Y102" s="11"/>
      <c r="Z102" s="11" t="s">
        <v>21</v>
      </c>
      <c r="AA102" s="21"/>
      <c r="AB102" s="322" t="s">
        <v>1257</v>
      </c>
      <c r="AC102" s="304" t="s">
        <v>396</v>
      </c>
      <c r="AD102" s="11" t="s">
        <v>6</v>
      </c>
      <c r="AE102" s="11">
        <v>0.7</v>
      </c>
      <c r="AF102" s="11" t="s">
        <v>1</v>
      </c>
      <c r="AG102" s="11" t="s">
        <v>6</v>
      </c>
      <c r="AH102" s="11">
        <v>0.4</v>
      </c>
      <c r="AI102" s="11" t="s">
        <v>1</v>
      </c>
      <c r="AJ102" s="11" t="s">
        <v>6</v>
      </c>
      <c r="AK102" s="11">
        <v>0.4</v>
      </c>
      <c r="AL102" s="11" t="s">
        <v>1</v>
      </c>
      <c r="AM102" s="11" t="s">
        <v>6</v>
      </c>
      <c r="AN102" s="11">
        <v>0.4</v>
      </c>
      <c r="AO102" s="11" t="s">
        <v>1</v>
      </c>
      <c r="AP102" s="11" t="s">
        <v>6</v>
      </c>
      <c r="AQ102" s="11">
        <v>0.7</v>
      </c>
      <c r="AR102" s="11"/>
      <c r="AS102" s="11" t="s">
        <v>6</v>
      </c>
      <c r="AT102" s="11">
        <v>0.7</v>
      </c>
      <c r="AU102" s="11"/>
      <c r="AV102" s="23"/>
      <c r="AW102" s="329" t="s">
        <v>617</v>
      </c>
      <c r="AX102" s="298" t="s">
        <v>395</v>
      </c>
      <c r="AY102" s="11" t="s">
        <v>6</v>
      </c>
      <c r="AZ102" s="11">
        <v>0.7</v>
      </c>
      <c r="BA102" s="187" t="s">
        <v>1</v>
      </c>
      <c r="BB102" s="11" t="s">
        <v>6</v>
      </c>
      <c r="BC102" s="11">
        <v>0.2</v>
      </c>
      <c r="BD102" s="187" t="s">
        <v>1</v>
      </c>
      <c r="BE102" s="11" t="s">
        <v>6</v>
      </c>
      <c r="BF102" s="11">
        <v>0.2</v>
      </c>
      <c r="BG102" s="187" t="s">
        <v>1</v>
      </c>
      <c r="BH102" s="11" t="s">
        <v>6</v>
      </c>
      <c r="BI102" s="11"/>
      <c r="BJ102" s="187" t="s">
        <v>1</v>
      </c>
      <c r="BK102" s="11" t="s">
        <v>6</v>
      </c>
      <c r="BL102" s="11"/>
      <c r="BM102" s="11"/>
      <c r="BN102" s="11" t="s">
        <v>6</v>
      </c>
      <c r="BO102" s="11"/>
      <c r="BP102" s="11"/>
      <c r="BQ102" s="23"/>
      <c r="BR102" s="327" t="s">
        <v>1199</v>
      </c>
      <c r="BS102" s="350">
        <v>514</v>
      </c>
      <c r="BT102" s="186">
        <f t="shared" si="48"/>
        <v>3.2</v>
      </c>
      <c r="BU102" s="186">
        <f t="shared" si="47"/>
        <v>2.4000000000000004</v>
      </c>
      <c r="BV102" s="186">
        <v>1.6</v>
      </c>
      <c r="BW102" s="25"/>
      <c r="BX102" s="204" t="s">
        <v>1083</v>
      </c>
      <c r="BY102" s="238" t="s">
        <v>391</v>
      </c>
      <c r="BZ102" s="11" t="s">
        <v>3</v>
      </c>
      <c r="CA102" s="11">
        <v>0.5</v>
      </c>
      <c r="CB102" s="187" t="str">
        <f t="shared" si="43"/>
        <v>II</v>
      </c>
      <c r="CC102" s="11" t="s">
        <v>3</v>
      </c>
      <c r="CD102" s="11">
        <v>0.1</v>
      </c>
      <c r="CE102" s="187" t="str">
        <f t="shared" si="44"/>
        <v>II</v>
      </c>
      <c r="CF102" s="11" t="s">
        <v>3</v>
      </c>
      <c r="CG102" s="11">
        <v>0.1</v>
      </c>
      <c r="CH102" s="187" t="str">
        <f t="shared" si="45"/>
        <v>II</v>
      </c>
      <c r="CI102" s="11" t="s">
        <v>3</v>
      </c>
      <c r="CJ102" s="11">
        <v>0.1</v>
      </c>
      <c r="CK102" s="187" t="str">
        <f t="shared" si="46"/>
        <v>II</v>
      </c>
      <c r="CL102" s="11" t="s">
        <v>3</v>
      </c>
      <c r="CM102" s="11">
        <v>0.1</v>
      </c>
      <c r="CN102" s="11"/>
      <c r="CO102" s="11" t="s">
        <v>3</v>
      </c>
      <c r="CP102" s="11">
        <v>0.1</v>
      </c>
      <c r="CQ102" s="11"/>
      <c r="CR102" s="23"/>
      <c r="CS102" s="327" t="s">
        <v>525</v>
      </c>
      <c r="CT102" s="350" t="s">
        <v>173</v>
      </c>
      <c r="CU102" s="11" t="s">
        <v>3</v>
      </c>
      <c r="CV102" s="11">
        <v>0.5</v>
      </c>
      <c r="CW102" s="11" t="s">
        <v>20</v>
      </c>
      <c r="CX102" s="11" t="s">
        <v>3</v>
      </c>
      <c r="CY102" s="11"/>
      <c r="CZ102" s="11" t="s">
        <v>20</v>
      </c>
      <c r="DA102" s="11" t="s">
        <v>3</v>
      </c>
      <c r="DB102" s="11"/>
      <c r="DC102" s="11" t="s">
        <v>20</v>
      </c>
      <c r="DD102" s="11" t="s">
        <v>3</v>
      </c>
      <c r="DE102" s="11"/>
      <c r="DF102" s="11" t="s">
        <v>20</v>
      </c>
      <c r="DG102" s="11" t="s">
        <v>3</v>
      </c>
      <c r="DH102" s="11"/>
      <c r="DI102" s="11" t="s">
        <v>20</v>
      </c>
      <c r="DJ102" s="11" t="s">
        <v>3</v>
      </c>
      <c r="DK102" s="11"/>
      <c r="DL102" s="11" t="s">
        <v>20</v>
      </c>
      <c r="DM102" s="2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</row>
    <row r="103" spans="1:134" x14ac:dyDescent="0.2">
      <c r="A103" s="330" t="s">
        <v>772</v>
      </c>
      <c r="B103" s="408" t="s">
        <v>133</v>
      </c>
      <c r="C103" s="11" t="s">
        <v>6</v>
      </c>
      <c r="D103" s="11">
        <v>0.7</v>
      </c>
      <c r="E103" s="11" t="s">
        <v>0</v>
      </c>
      <c r="F103" s="11" t="s">
        <v>21</v>
      </c>
      <c r="G103" s="187" t="s">
        <v>6</v>
      </c>
      <c r="H103" s="11">
        <v>0.4</v>
      </c>
      <c r="I103" s="11" t="s">
        <v>0</v>
      </c>
      <c r="J103" s="11" t="s">
        <v>21</v>
      </c>
      <c r="K103" s="187" t="s">
        <v>6</v>
      </c>
      <c r="L103" s="11">
        <v>0.4</v>
      </c>
      <c r="M103" s="11" t="s">
        <v>0</v>
      </c>
      <c r="N103" s="11" t="s">
        <v>21</v>
      </c>
      <c r="O103" s="187" t="s">
        <v>6</v>
      </c>
      <c r="P103" s="11">
        <v>0.4</v>
      </c>
      <c r="Q103" s="11" t="s">
        <v>0</v>
      </c>
      <c r="R103" s="11" t="s">
        <v>21</v>
      </c>
      <c r="S103" s="187" t="s">
        <v>6</v>
      </c>
      <c r="T103" s="11">
        <v>0.7</v>
      </c>
      <c r="U103" s="11"/>
      <c r="V103" s="11" t="s">
        <v>21</v>
      </c>
      <c r="W103" s="187" t="s">
        <v>6</v>
      </c>
      <c r="X103" s="11">
        <v>0.7</v>
      </c>
      <c r="Y103" s="11"/>
      <c r="Z103" s="11" t="s">
        <v>21</v>
      </c>
      <c r="AA103" s="21"/>
      <c r="AB103" s="329" t="s">
        <v>1258</v>
      </c>
      <c r="AC103" s="298" t="s">
        <v>397</v>
      </c>
      <c r="AD103" s="11" t="s">
        <v>6</v>
      </c>
      <c r="AE103" s="11">
        <v>0.7</v>
      </c>
      <c r="AF103" s="11" t="s">
        <v>1</v>
      </c>
      <c r="AG103" s="11" t="s">
        <v>6</v>
      </c>
      <c r="AH103" s="11">
        <v>0.4</v>
      </c>
      <c r="AI103" s="11" t="s">
        <v>1</v>
      </c>
      <c r="AJ103" s="11" t="s">
        <v>6</v>
      </c>
      <c r="AK103" s="11">
        <v>0.4</v>
      </c>
      <c r="AL103" s="11" t="s">
        <v>1</v>
      </c>
      <c r="AM103" s="11" t="s">
        <v>6</v>
      </c>
      <c r="AN103" s="11">
        <v>0.4</v>
      </c>
      <c r="AO103" s="11" t="s">
        <v>1</v>
      </c>
      <c r="AP103" s="11" t="s">
        <v>6</v>
      </c>
      <c r="AQ103" s="11">
        <v>0.7</v>
      </c>
      <c r="AR103" s="11"/>
      <c r="AS103" s="11" t="s">
        <v>6</v>
      </c>
      <c r="AT103" s="11">
        <v>0.7</v>
      </c>
      <c r="AU103" s="11"/>
      <c r="AV103" s="23"/>
      <c r="AW103" s="330" t="s">
        <v>618</v>
      </c>
      <c r="AX103" s="300" t="s">
        <v>395</v>
      </c>
      <c r="AY103" s="11" t="s">
        <v>6</v>
      </c>
      <c r="AZ103" s="11">
        <v>0.7</v>
      </c>
      <c r="BA103" s="187" t="s">
        <v>1</v>
      </c>
      <c r="BB103" s="11" t="s">
        <v>6</v>
      </c>
      <c r="BC103" s="11">
        <v>0.2</v>
      </c>
      <c r="BD103" s="187" t="s">
        <v>1</v>
      </c>
      <c r="BE103" s="11" t="s">
        <v>6</v>
      </c>
      <c r="BF103" s="11">
        <v>0.2</v>
      </c>
      <c r="BG103" s="187" t="s">
        <v>1</v>
      </c>
      <c r="BH103" s="11" t="s">
        <v>6</v>
      </c>
      <c r="BI103" s="11"/>
      <c r="BJ103" s="187" t="s">
        <v>1</v>
      </c>
      <c r="BK103" s="11" t="s">
        <v>6</v>
      </c>
      <c r="BL103" s="11"/>
      <c r="BM103" s="11"/>
      <c r="BN103" s="11" t="s">
        <v>6</v>
      </c>
      <c r="BO103" s="11"/>
      <c r="BP103" s="11"/>
      <c r="BQ103" s="23"/>
      <c r="BR103" s="204" t="s">
        <v>1201</v>
      </c>
      <c r="BS103" s="238">
        <v>515</v>
      </c>
      <c r="BT103" s="186">
        <f t="shared" si="48"/>
        <v>3.6</v>
      </c>
      <c r="BU103" s="186">
        <f t="shared" si="47"/>
        <v>2.7</v>
      </c>
      <c r="BV103" s="186">
        <v>1.8</v>
      </c>
      <c r="BW103" s="25"/>
      <c r="BX103" s="204" t="s">
        <v>1084</v>
      </c>
      <c r="BY103" s="238" t="s">
        <v>391</v>
      </c>
      <c r="BZ103" s="11" t="s">
        <v>3</v>
      </c>
      <c r="CA103" s="11">
        <v>0.5</v>
      </c>
      <c r="CB103" s="187" t="str">
        <f t="shared" si="43"/>
        <v>II</v>
      </c>
      <c r="CC103" s="11" t="s">
        <v>3</v>
      </c>
      <c r="CD103" s="11">
        <v>0.1</v>
      </c>
      <c r="CE103" s="187" t="str">
        <f t="shared" si="44"/>
        <v>II</v>
      </c>
      <c r="CF103" s="11" t="s">
        <v>3</v>
      </c>
      <c r="CG103" s="11">
        <v>0.1</v>
      </c>
      <c r="CH103" s="187" t="str">
        <f t="shared" si="45"/>
        <v>II</v>
      </c>
      <c r="CI103" s="11" t="s">
        <v>3</v>
      </c>
      <c r="CJ103" s="11">
        <v>0.1</v>
      </c>
      <c r="CK103" s="187" t="str">
        <f t="shared" si="46"/>
        <v>II</v>
      </c>
      <c r="CL103" s="11" t="s">
        <v>3</v>
      </c>
      <c r="CM103" s="11">
        <v>0.1</v>
      </c>
      <c r="CN103" s="11"/>
      <c r="CO103" s="11" t="s">
        <v>3</v>
      </c>
      <c r="CP103" s="11">
        <v>0.1</v>
      </c>
      <c r="CQ103" s="11"/>
      <c r="CR103" s="23"/>
      <c r="CS103" s="327" t="s">
        <v>524</v>
      </c>
      <c r="CT103" s="350" t="s">
        <v>173</v>
      </c>
      <c r="CU103" s="11" t="s">
        <v>3</v>
      </c>
      <c r="CV103" s="11">
        <v>0.5</v>
      </c>
      <c r="CW103" s="11" t="s">
        <v>20</v>
      </c>
      <c r="CX103" s="11" t="s">
        <v>3</v>
      </c>
      <c r="CY103" s="11"/>
      <c r="CZ103" s="11" t="s">
        <v>20</v>
      </c>
      <c r="DA103" s="11" t="s">
        <v>3</v>
      </c>
      <c r="DB103" s="11"/>
      <c r="DC103" s="11" t="s">
        <v>20</v>
      </c>
      <c r="DD103" s="11" t="s">
        <v>3</v>
      </c>
      <c r="DE103" s="11"/>
      <c r="DF103" s="11" t="s">
        <v>20</v>
      </c>
      <c r="DG103" s="11" t="s">
        <v>3</v>
      </c>
      <c r="DH103" s="11"/>
      <c r="DI103" s="11" t="s">
        <v>20</v>
      </c>
      <c r="DJ103" s="11" t="s">
        <v>3</v>
      </c>
      <c r="DK103" s="11"/>
      <c r="DL103" s="11" t="s">
        <v>20</v>
      </c>
      <c r="DM103" s="2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</row>
    <row r="104" spans="1:134" x14ac:dyDescent="0.2">
      <c r="A104" s="332" t="s">
        <v>773</v>
      </c>
      <c r="B104" s="409" t="s">
        <v>134</v>
      </c>
      <c r="C104" s="11" t="s">
        <v>6</v>
      </c>
      <c r="D104" s="11">
        <v>0.7</v>
      </c>
      <c r="E104" s="11" t="s">
        <v>0</v>
      </c>
      <c r="F104" s="11" t="s">
        <v>21</v>
      </c>
      <c r="G104" s="187" t="s">
        <v>6</v>
      </c>
      <c r="H104" s="11">
        <v>0.4</v>
      </c>
      <c r="I104" s="11" t="s">
        <v>0</v>
      </c>
      <c r="J104" s="11" t="s">
        <v>21</v>
      </c>
      <c r="K104" s="187" t="s">
        <v>6</v>
      </c>
      <c r="L104" s="11">
        <v>0.4</v>
      </c>
      <c r="M104" s="11" t="s">
        <v>0</v>
      </c>
      <c r="N104" s="11" t="s">
        <v>21</v>
      </c>
      <c r="O104" s="187" t="s">
        <v>6</v>
      </c>
      <c r="P104" s="11">
        <v>0.4</v>
      </c>
      <c r="Q104" s="11" t="s">
        <v>0</v>
      </c>
      <c r="R104" s="11" t="s">
        <v>21</v>
      </c>
      <c r="S104" s="187" t="s">
        <v>6</v>
      </c>
      <c r="T104" s="11">
        <v>0.7</v>
      </c>
      <c r="U104" s="11"/>
      <c r="V104" s="11" t="s">
        <v>21</v>
      </c>
      <c r="W104" s="187" t="s">
        <v>6</v>
      </c>
      <c r="X104" s="11">
        <v>0.7</v>
      </c>
      <c r="Y104" s="11"/>
      <c r="Z104" s="11" t="s">
        <v>21</v>
      </c>
      <c r="AA104" s="21"/>
      <c r="AB104" s="330" t="s">
        <v>1259</v>
      </c>
      <c r="AC104" s="300" t="s">
        <v>397</v>
      </c>
      <c r="AD104" s="11" t="s">
        <v>6</v>
      </c>
      <c r="AE104" s="11">
        <v>0.7</v>
      </c>
      <c r="AF104" s="11" t="s">
        <v>1</v>
      </c>
      <c r="AG104" s="11" t="s">
        <v>6</v>
      </c>
      <c r="AH104" s="11">
        <v>0.4</v>
      </c>
      <c r="AI104" s="11" t="s">
        <v>1</v>
      </c>
      <c r="AJ104" s="11" t="s">
        <v>6</v>
      </c>
      <c r="AK104" s="11">
        <v>0.4</v>
      </c>
      <c r="AL104" s="11" t="s">
        <v>1</v>
      </c>
      <c r="AM104" s="11" t="s">
        <v>6</v>
      </c>
      <c r="AN104" s="11">
        <v>0.4</v>
      </c>
      <c r="AO104" s="11" t="s">
        <v>1</v>
      </c>
      <c r="AP104" s="11" t="s">
        <v>6</v>
      </c>
      <c r="AQ104" s="11">
        <v>0.7</v>
      </c>
      <c r="AR104" s="11"/>
      <c r="AS104" s="11" t="s">
        <v>6</v>
      </c>
      <c r="AT104" s="11">
        <v>0.7</v>
      </c>
      <c r="AU104" s="11"/>
      <c r="AV104" s="23"/>
      <c r="AW104" s="322" t="s">
        <v>619</v>
      </c>
      <c r="AX104" s="304" t="s">
        <v>396</v>
      </c>
      <c r="AY104" s="11" t="s">
        <v>6</v>
      </c>
      <c r="AZ104" s="11">
        <v>0.7</v>
      </c>
      <c r="BA104" s="187" t="s">
        <v>1</v>
      </c>
      <c r="BB104" s="11" t="s">
        <v>6</v>
      </c>
      <c r="BC104" s="11">
        <v>0.2</v>
      </c>
      <c r="BD104" s="187" t="s">
        <v>1</v>
      </c>
      <c r="BE104" s="11" t="s">
        <v>6</v>
      </c>
      <c r="BF104" s="11">
        <v>0.2</v>
      </c>
      <c r="BG104" s="187" t="s">
        <v>1</v>
      </c>
      <c r="BH104" s="11" t="s">
        <v>6</v>
      </c>
      <c r="BI104" s="11"/>
      <c r="BJ104" s="187" t="s">
        <v>1</v>
      </c>
      <c r="BK104" s="11" t="s">
        <v>6</v>
      </c>
      <c r="BL104" s="11"/>
      <c r="BM104" s="11"/>
      <c r="BN104" s="11" t="s">
        <v>6</v>
      </c>
      <c r="BO104" s="11"/>
      <c r="BP104" s="11"/>
      <c r="BQ104" s="23"/>
      <c r="BR104" s="327" t="s">
        <v>1202</v>
      </c>
      <c r="BS104" s="350">
        <v>516</v>
      </c>
      <c r="BT104" s="186">
        <f t="shared" si="48"/>
        <v>4.4000000000000004</v>
      </c>
      <c r="BU104" s="186">
        <f t="shared" si="47"/>
        <v>3.3000000000000003</v>
      </c>
      <c r="BV104" s="186">
        <v>2.2000000000000002</v>
      </c>
      <c r="BW104" s="25"/>
      <c r="BX104" s="204" t="s">
        <v>1085</v>
      </c>
      <c r="BY104" s="238" t="s">
        <v>391</v>
      </c>
      <c r="BZ104" s="11" t="s">
        <v>3</v>
      </c>
      <c r="CA104" s="11">
        <v>0.5</v>
      </c>
      <c r="CB104" s="187" t="str">
        <f t="shared" si="43"/>
        <v>II</v>
      </c>
      <c r="CC104" s="11" t="s">
        <v>3</v>
      </c>
      <c r="CD104" s="11">
        <v>0.1</v>
      </c>
      <c r="CE104" s="187" t="str">
        <f t="shared" si="44"/>
        <v>II</v>
      </c>
      <c r="CF104" s="11" t="s">
        <v>3</v>
      </c>
      <c r="CG104" s="11">
        <v>0.1</v>
      </c>
      <c r="CH104" s="187" t="str">
        <f t="shared" si="45"/>
        <v>II</v>
      </c>
      <c r="CI104" s="11" t="s">
        <v>3</v>
      </c>
      <c r="CJ104" s="11">
        <v>0.1</v>
      </c>
      <c r="CK104" s="187" t="str">
        <f t="shared" si="46"/>
        <v>II</v>
      </c>
      <c r="CL104" s="11" t="s">
        <v>3</v>
      </c>
      <c r="CM104" s="11">
        <v>0.1</v>
      </c>
      <c r="CN104" s="11"/>
      <c r="CO104" s="11" t="s">
        <v>3</v>
      </c>
      <c r="CP104" s="11">
        <v>0.1</v>
      </c>
      <c r="CQ104" s="11"/>
      <c r="CR104" s="23"/>
      <c r="CS104" s="342" t="s">
        <v>526</v>
      </c>
      <c r="CT104" s="361" t="s">
        <v>173</v>
      </c>
      <c r="CU104" s="11" t="s">
        <v>3</v>
      </c>
      <c r="CV104" s="11">
        <v>0.5</v>
      </c>
      <c r="CW104" s="11" t="s">
        <v>20</v>
      </c>
      <c r="CX104" s="11" t="s">
        <v>3</v>
      </c>
      <c r="CY104" s="11"/>
      <c r="CZ104" s="11" t="s">
        <v>20</v>
      </c>
      <c r="DA104" s="11" t="s">
        <v>3</v>
      </c>
      <c r="DB104" s="11"/>
      <c r="DC104" s="11" t="s">
        <v>20</v>
      </c>
      <c r="DD104" s="11" t="s">
        <v>3</v>
      </c>
      <c r="DE104" s="11"/>
      <c r="DF104" s="11" t="s">
        <v>20</v>
      </c>
      <c r="DG104" s="11" t="s">
        <v>3</v>
      </c>
      <c r="DH104" s="11"/>
      <c r="DI104" s="11" t="s">
        <v>20</v>
      </c>
      <c r="DJ104" s="11" t="s">
        <v>3</v>
      </c>
      <c r="DK104" s="11"/>
      <c r="DL104" s="11" t="s">
        <v>20</v>
      </c>
      <c r="DM104" s="2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</row>
    <row r="105" spans="1:134" ht="13.5" thickBot="1" x14ac:dyDescent="0.25">
      <c r="A105" s="327" t="s">
        <v>774</v>
      </c>
      <c r="B105" s="410" t="s">
        <v>134</v>
      </c>
      <c r="C105" s="11" t="s">
        <v>6</v>
      </c>
      <c r="D105" s="11">
        <v>0.7</v>
      </c>
      <c r="E105" s="11" t="s">
        <v>0</v>
      </c>
      <c r="F105" s="11" t="s">
        <v>21</v>
      </c>
      <c r="G105" s="187" t="s">
        <v>6</v>
      </c>
      <c r="H105" s="11">
        <v>0.4</v>
      </c>
      <c r="I105" s="11" t="s">
        <v>0</v>
      </c>
      <c r="J105" s="11" t="s">
        <v>21</v>
      </c>
      <c r="K105" s="187" t="s">
        <v>6</v>
      </c>
      <c r="L105" s="11">
        <v>0.4</v>
      </c>
      <c r="M105" s="11" t="s">
        <v>0</v>
      </c>
      <c r="N105" s="11" t="s">
        <v>21</v>
      </c>
      <c r="O105" s="187" t="s">
        <v>6</v>
      </c>
      <c r="P105" s="11">
        <v>0.4</v>
      </c>
      <c r="Q105" s="11" t="s">
        <v>0</v>
      </c>
      <c r="R105" s="11" t="s">
        <v>21</v>
      </c>
      <c r="S105" s="187" t="s">
        <v>6</v>
      </c>
      <c r="T105" s="11">
        <v>0.7</v>
      </c>
      <c r="U105" s="11"/>
      <c r="V105" s="11" t="s">
        <v>21</v>
      </c>
      <c r="W105" s="187" t="s">
        <v>6</v>
      </c>
      <c r="X105" s="11">
        <v>0.7</v>
      </c>
      <c r="Y105" s="11"/>
      <c r="Z105" s="11" t="s">
        <v>21</v>
      </c>
      <c r="AA105" s="21"/>
      <c r="AB105" s="332" t="s">
        <v>1266</v>
      </c>
      <c r="AC105" s="302" t="s">
        <v>398</v>
      </c>
      <c r="AD105" s="11" t="s">
        <v>6</v>
      </c>
      <c r="AE105" s="11">
        <v>0.7</v>
      </c>
      <c r="AF105" s="11" t="s">
        <v>1</v>
      </c>
      <c r="AG105" s="11" t="s">
        <v>6</v>
      </c>
      <c r="AH105" s="11">
        <v>0.4</v>
      </c>
      <c r="AI105" s="11" t="s">
        <v>1</v>
      </c>
      <c r="AJ105" s="11" t="s">
        <v>6</v>
      </c>
      <c r="AK105" s="11">
        <v>0.4</v>
      </c>
      <c r="AL105" s="11" t="s">
        <v>1</v>
      </c>
      <c r="AM105" s="11" t="s">
        <v>6</v>
      </c>
      <c r="AN105" s="11">
        <v>0.4</v>
      </c>
      <c r="AO105" s="11" t="s">
        <v>1</v>
      </c>
      <c r="AP105" s="11" t="s">
        <v>6</v>
      </c>
      <c r="AQ105" s="11">
        <v>0.7</v>
      </c>
      <c r="AR105" s="11"/>
      <c r="AS105" s="11" t="s">
        <v>6</v>
      </c>
      <c r="AT105" s="11">
        <v>0.7</v>
      </c>
      <c r="AU105" s="11"/>
      <c r="AV105" s="23"/>
      <c r="AW105" s="346" t="s">
        <v>620</v>
      </c>
      <c r="AX105" s="306" t="s">
        <v>397</v>
      </c>
      <c r="AY105" s="11" t="s">
        <v>6</v>
      </c>
      <c r="AZ105" s="11">
        <v>0.7</v>
      </c>
      <c r="BA105" s="187" t="s">
        <v>1</v>
      </c>
      <c r="BB105" s="11" t="s">
        <v>6</v>
      </c>
      <c r="BC105" s="11">
        <v>0.2</v>
      </c>
      <c r="BD105" s="187" t="s">
        <v>1</v>
      </c>
      <c r="BE105" s="11" t="s">
        <v>6</v>
      </c>
      <c r="BF105" s="11">
        <v>0.2</v>
      </c>
      <c r="BG105" s="187" t="s">
        <v>1</v>
      </c>
      <c r="BH105" s="11" t="s">
        <v>6</v>
      </c>
      <c r="BI105" s="11"/>
      <c r="BJ105" s="187" t="s">
        <v>1</v>
      </c>
      <c r="BK105" s="11" t="s">
        <v>6</v>
      </c>
      <c r="BL105" s="11"/>
      <c r="BM105" s="11"/>
      <c r="BN105" s="11" t="s">
        <v>6</v>
      </c>
      <c r="BO105" s="11"/>
      <c r="BP105" s="11"/>
      <c r="BQ105" s="23"/>
      <c r="BR105" s="204" t="s">
        <v>1203</v>
      </c>
      <c r="BS105" s="238">
        <v>517</v>
      </c>
      <c r="BT105" s="186">
        <f t="shared" si="48"/>
        <v>5.2</v>
      </c>
      <c r="BU105" s="186">
        <f t="shared" si="47"/>
        <v>3.9000000000000004</v>
      </c>
      <c r="BV105" s="186">
        <v>2.6</v>
      </c>
      <c r="BW105" s="25"/>
      <c r="BX105" s="330" t="s">
        <v>1086</v>
      </c>
      <c r="BY105" s="369" t="s">
        <v>391</v>
      </c>
      <c r="BZ105" s="11" t="s">
        <v>3</v>
      </c>
      <c r="CA105" s="11">
        <v>0.5</v>
      </c>
      <c r="CB105" s="187" t="str">
        <f t="shared" si="43"/>
        <v>II</v>
      </c>
      <c r="CC105" s="11" t="s">
        <v>3</v>
      </c>
      <c r="CD105" s="11">
        <v>0.1</v>
      </c>
      <c r="CE105" s="187" t="str">
        <f t="shared" si="44"/>
        <v>II</v>
      </c>
      <c r="CF105" s="11" t="s">
        <v>3</v>
      </c>
      <c r="CG105" s="11">
        <v>0.1</v>
      </c>
      <c r="CH105" s="187" t="str">
        <f t="shared" si="45"/>
        <v>II</v>
      </c>
      <c r="CI105" s="11" t="s">
        <v>3</v>
      </c>
      <c r="CJ105" s="11">
        <v>0.1</v>
      </c>
      <c r="CK105" s="187" t="str">
        <f t="shared" si="46"/>
        <v>II</v>
      </c>
      <c r="CL105" s="11" t="s">
        <v>3</v>
      </c>
      <c r="CM105" s="11">
        <v>0.1</v>
      </c>
      <c r="CN105" s="11"/>
      <c r="CO105" s="11" t="s">
        <v>3</v>
      </c>
      <c r="CP105" s="11">
        <v>0.1</v>
      </c>
      <c r="CQ105" s="11"/>
      <c r="CR105" s="23"/>
      <c r="CS105" s="329" t="s">
        <v>654</v>
      </c>
      <c r="CT105" s="364" t="s">
        <v>214</v>
      </c>
      <c r="CU105" s="11" t="s">
        <v>3</v>
      </c>
      <c r="CV105" s="11">
        <v>0.5</v>
      </c>
      <c r="CW105" s="11" t="s">
        <v>20</v>
      </c>
      <c r="CX105" s="11" t="s">
        <v>3</v>
      </c>
      <c r="CY105" s="11"/>
      <c r="CZ105" s="11" t="s">
        <v>20</v>
      </c>
      <c r="DA105" s="11" t="s">
        <v>3</v>
      </c>
      <c r="DB105" s="11"/>
      <c r="DC105" s="11" t="s">
        <v>20</v>
      </c>
      <c r="DD105" s="11" t="s">
        <v>3</v>
      </c>
      <c r="DE105" s="11"/>
      <c r="DF105" s="11" t="s">
        <v>20</v>
      </c>
      <c r="DG105" s="11" t="s">
        <v>3</v>
      </c>
      <c r="DH105" s="11"/>
      <c r="DI105" s="11" t="s">
        <v>20</v>
      </c>
      <c r="DJ105" s="11" t="s">
        <v>3</v>
      </c>
      <c r="DK105" s="11"/>
      <c r="DL105" s="11" t="s">
        <v>20</v>
      </c>
      <c r="DM105" s="2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</row>
    <row r="106" spans="1:134" x14ac:dyDescent="0.2">
      <c r="A106" s="342" t="s">
        <v>775</v>
      </c>
      <c r="B106" s="411" t="s">
        <v>134</v>
      </c>
      <c r="C106" s="11" t="s">
        <v>6</v>
      </c>
      <c r="D106" s="11">
        <v>0.7</v>
      </c>
      <c r="E106" s="11" t="s">
        <v>0</v>
      </c>
      <c r="F106" s="11" t="s">
        <v>21</v>
      </c>
      <c r="G106" s="187" t="s">
        <v>6</v>
      </c>
      <c r="H106" s="11">
        <v>0.4</v>
      </c>
      <c r="I106" s="11" t="s">
        <v>0</v>
      </c>
      <c r="J106" s="11" t="s">
        <v>21</v>
      </c>
      <c r="K106" s="187" t="s">
        <v>6</v>
      </c>
      <c r="L106" s="11">
        <v>0.4</v>
      </c>
      <c r="M106" s="11" t="s">
        <v>0</v>
      </c>
      <c r="N106" s="11" t="s">
        <v>21</v>
      </c>
      <c r="O106" s="187" t="s">
        <v>6</v>
      </c>
      <c r="P106" s="11">
        <v>0.4</v>
      </c>
      <c r="Q106" s="11" t="s">
        <v>0</v>
      </c>
      <c r="R106" s="11" t="s">
        <v>21</v>
      </c>
      <c r="S106" s="187" t="s">
        <v>6</v>
      </c>
      <c r="T106" s="11">
        <v>0.7</v>
      </c>
      <c r="U106" s="11"/>
      <c r="V106" s="11" t="s">
        <v>21</v>
      </c>
      <c r="W106" s="187" t="s">
        <v>6</v>
      </c>
      <c r="X106" s="11">
        <v>0.7</v>
      </c>
      <c r="Y106" s="11"/>
      <c r="Z106" s="11" t="s">
        <v>21</v>
      </c>
      <c r="AA106" s="21"/>
      <c r="AB106" s="327" t="s">
        <v>1267</v>
      </c>
      <c r="AC106" s="337" t="s">
        <v>398</v>
      </c>
      <c r="AD106" s="11" t="s">
        <v>6</v>
      </c>
      <c r="AE106" s="11">
        <v>0.7</v>
      </c>
      <c r="AF106" s="11" t="s">
        <v>1</v>
      </c>
      <c r="AG106" s="11" t="s">
        <v>6</v>
      </c>
      <c r="AH106" s="11">
        <v>0.4</v>
      </c>
      <c r="AI106" s="11" t="s">
        <v>1</v>
      </c>
      <c r="AJ106" s="11" t="s">
        <v>6</v>
      </c>
      <c r="AK106" s="11">
        <v>0.4</v>
      </c>
      <c r="AL106" s="11" t="s">
        <v>1</v>
      </c>
      <c r="AM106" s="11" t="s">
        <v>6</v>
      </c>
      <c r="AN106" s="11">
        <v>0.4</v>
      </c>
      <c r="AO106" s="11" t="s">
        <v>1</v>
      </c>
      <c r="AP106" s="11" t="s">
        <v>6</v>
      </c>
      <c r="AQ106" s="11">
        <v>0.7</v>
      </c>
      <c r="AR106" s="11"/>
      <c r="AS106" s="11" t="s">
        <v>6</v>
      </c>
      <c r="AT106" s="11">
        <v>0.7</v>
      </c>
      <c r="AU106" s="11"/>
      <c r="AV106" s="23"/>
      <c r="AW106" s="334" t="s">
        <v>621</v>
      </c>
      <c r="AX106" s="313" t="s">
        <v>202</v>
      </c>
      <c r="AY106" s="11" t="s">
        <v>6</v>
      </c>
      <c r="AZ106" s="11">
        <v>0.7</v>
      </c>
      <c r="BA106" s="187" t="s">
        <v>2</v>
      </c>
      <c r="BB106" s="11" t="s">
        <v>6</v>
      </c>
      <c r="BC106" s="11">
        <v>0.2</v>
      </c>
      <c r="BD106" s="187" t="s">
        <v>2</v>
      </c>
      <c r="BE106" s="11" t="s">
        <v>6</v>
      </c>
      <c r="BF106" s="11">
        <v>0.2</v>
      </c>
      <c r="BG106" s="187" t="s">
        <v>2</v>
      </c>
      <c r="BH106" s="11" t="s">
        <v>6</v>
      </c>
      <c r="BI106" s="11"/>
      <c r="BJ106" s="187" t="s">
        <v>2</v>
      </c>
      <c r="BK106" s="11" t="s">
        <v>6</v>
      </c>
      <c r="BL106" s="11"/>
      <c r="BM106" s="11"/>
      <c r="BN106" s="11" t="s">
        <v>6</v>
      </c>
      <c r="BO106" s="11"/>
      <c r="BP106" s="11"/>
      <c r="BQ106" s="23"/>
      <c r="BR106" s="342" t="s">
        <v>1204</v>
      </c>
      <c r="BS106" s="361">
        <v>518</v>
      </c>
      <c r="BT106" s="186">
        <f t="shared" si="48"/>
        <v>6.8</v>
      </c>
      <c r="BU106" s="186">
        <f t="shared" si="47"/>
        <v>5.0999999999999996</v>
      </c>
      <c r="BV106" s="186">
        <v>3.4</v>
      </c>
      <c r="BW106" s="25"/>
      <c r="BX106" s="327" t="s">
        <v>546</v>
      </c>
      <c r="BY106" s="350" t="s">
        <v>547</v>
      </c>
      <c r="BZ106" s="11" t="s">
        <v>3</v>
      </c>
      <c r="CA106" s="11">
        <v>0.5</v>
      </c>
      <c r="CB106" s="187" t="str">
        <f t="shared" si="43"/>
        <v>III</v>
      </c>
      <c r="CC106" s="11" t="s">
        <v>3</v>
      </c>
      <c r="CD106" s="11">
        <v>0.1</v>
      </c>
      <c r="CE106" s="187" t="str">
        <f t="shared" si="44"/>
        <v>III</v>
      </c>
      <c r="CF106" s="11" t="s">
        <v>3</v>
      </c>
      <c r="CG106" s="11">
        <v>0.1</v>
      </c>
      <c r="CH106" s="187" t="str">
        <f t="shared" si="45"/>
        <v>III</v>
      </c>
      <c r="CI106" s="11" t="s">
        <v>3</v>
      </c>
      <c r="CJ106" s="11">
        <v>0.1</v>
      </c>
      <c r="CK106" s="187" t="str">
        <f t="shared" si="46"/>
        <v>III</v>
      </c>
      <c r="CL106" s="11" t="s">
        <v>3</v>
      </c>
      <c r="CM106" s="11">
        <v>0.1</v>
      </c>
      <c r="CN106" s="11"/>
      <c r="CO106" s="11" t="s">
        <v>3</v>
      </c>
      <c r="CP106" s="11">
        <v>0.1</v>
      </c>
      <c r="CQ106" s="11"/>
      <c r="CR106" s="23"/>
      <c r="CS106" s="204" t="s">
        <v>655</v>
      </c>
      <c r="CT106" s="238" t="s">
        <v>214</v>
      </c>
      <c r="CU106" s="11" t="s">
        <v>3</v>
      </c>
      <c r="CV106" s="11">
        <v>0.5</v>
      </c>
      <c r="CW106" s="11" t="s">
        <v>20</v>
      </c>
      <c r="CX106" s="11" t="s">
        <v>3</v>
      </c>
      <c r="CY106" s="11"/>
      <c r="CZ106" s="11" t="s">
        <v>20</v>
      </c>
      <c r="DA106" s="11" t="s">
        <v>3</v>
      </c>
      <c r="DB106" s="11"/>
      <c r="DC106" s="11" t="s">
        <v>20</v>
      </c>
      <c r="DD106" s="11" t="s">
        <v>3</v>
      </c>
      <c r="DE106" s="11"/>
      <c r="DF106" s="11" t="s">
        <v>20</v>
      </c>
      <c r="DG106" s="11" t="s">
        <v>3</v>
      </c>
      <c r="DH106" s="11"/>
      <c r="DI106" s="11" t="s">
        <v>20</v>
      </c>
      <c r="DJ106" s="11" t="s">
        <v>3</v>
      </c>
      <c r="DK106" s="11"/>
      <c r="DL106" s="11" t="s">
        <v>20</v>
      </c>
      <c r="DM106" s="2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</row>
    <row r="107" spans="1:134" x14ac:dyDescent="0.2">
      <c r="A107" s="329" t="s">
        <v>776</v>
      </c>
      <c r="B107" s="407" t="s">
        <v>135</v>
      </c>
      <c r="C107" s="11" t="s">
        <v>6</v>
      </c>
      <c r="D107" s="11">
        <v>0.7</v>
      </c>
      <c r="E107" s="11" t="s">
        <v>0</v>
      </c>
      <c r="F107" s="11" t="s">
        <v>21</v>
      </c>
      <c r="G107" s="187" t="s">
        <v>6</v>
      </c>
      <c r="H107" s="11">
        <v>0.4</v>
      </c>
      <c r="I107" s="11" t="s">
        <v>0</v>
      </c>
      <c r="J107" s="11" t="s">
        <v>21</v>
      </c>
      <c r="K107" s="187" t="s">
        <v>6</v>
      </c>
      <c r="L107" s="11">
        <v>0.4</v>
      </c>
      <c r="M107" s="11" t="s">
        <v>0</v>
      </c>
      <c r="N107" s="11" t="s">
        <v>21</v>
      </c>
      <c r="O107" s="187" t="s">
        <v>6</v>
      </c>
      <c r="P107" s="11">
        <v>0.4</v>
      </c>
      <c r="Q107" s="11" t="s">
        <v>0</v>
      </c>
      <c r="R107" s="11" t="s">
        <v>21</v>
      </c>
      <c r="S107" s="187" t="s">
        <v>6</v>
      </c>
      <c r="T107" s="11">
        <v>0.7</v>
      </c>
      <c r="U107" s="11"/>
      <c r="V107" s="11" t="s">
        <v>21</v>
      </c>
      <c r="W107" s="187" t="s">
        <v>6</v>
      </c>
      <c r="X107" s="11">
        <v>0.7</v>
      </c>
      <c r="Y107" s="11"/>
      <c r="Z107" s="11" t="s">
        <v>21</v>
      </c>
      <c r="AA107" s="21"/>
      <c r="AB107" s="329" t="s">
        <v>1268</v>
      </c>
      <c r="AC107" s="298" t="s">
        <v>399</v>
      </c>
      <c r="AD107" s="11" t="s">
        <v>6</v>
      </c>
      <c r="AE107" s="11">
        <v>0.7</v>
      </c>
      <c r="AF107" s="11" t="s">
        <v>1</v>
      </c>
      <c r="AG107" s="11" t="s">
        <v>6</v>
      </c>
      <c r="AH107" s="11">
        <v>0.4</v>
      </c>
      <c r="AI107" s="11" t="s">
        <v>1</v>
      </c>
      <c r="AJ107" s="11" t="s">
        <v>6</v>
      </c>
      <c r="AK107" s="11">
        <v>0.4</v>
      </c>
      <c r="AL107" s="11" t="s">
        <v>1</v>
      </c>
      <c r="AM107" s="11" t="s">
        <v>6</v>
      </c>
      <c r="AN107" s="11">
        <v>0.4</v>
      </c>
      <c r="AO107" s="11" t="s">
        <v>1</v>
      </c>
      <c r="AP107" s="11" t="s">
        <v>6</v>
      </c>
      <c r="AQ107" s="11">
        <v>0.7</v>
      </c>
      <c r="AR107" s="11"/>
      <c r="AS107" s="11" t="s">
        <v>6</v>
      </c>
      <c r="AT107" s="11">
        <v>0.7</v>
      </c>
      <c r="AU107" s="11"/>
      <c r="AV107" s="23"/>
      <c r="AW107" s="321" t="s">
        <v>622</v>
      </c>
      <c r="AX107" s="312" t="s">
        <v>146</v>
      </c>
      <c r="AY107" s="11" t="s">
        <v>6</v>
      </c>
      <c r="AZ107" s="11">
        <v>0.7</v>
      </c>
      <c r="BA107" s="187" t="s">
        <v>2</v>
      </c>
      <c r="BB107" s="11" t="s">
        <v>6</v>
      </c>
      <c r="BC107" s="11">
        <v>0.2</v>
      </c>
      <c r="BD107" s="187" t="s">
        <v>2</v>
      </c>
      <c r="BE107" s="11" t="s">
        <v>6</v>
      </c>
      <c r="BF107" s="11">
        <v>0.2</v>
      </c>
      <c r="BG107" s="187" t="s">
        <v>2</v>
      </c>
      <c r="BH107" s="11" t="s">
        <v>6</v>
      </c>
      <c r="BI107" s="11"/>
      <c r="BJ107" s="187" t="s">
        <v>2</v>
      </c>
      <c r="BK107" s="11" t="s">
        <v>6</v>
      </c>
      <c r="BL107" s="11"/>
      <c r="BM107" s="11"/>
      <c r="BN107" s="11" t="s">
        <v>6</v>
      </c>
      <c r="BO107" s="11"/>
      <c r="BP107" s="11"/>
      <c r="BQ107" s="23"/>
      <c r="BR107" s="204" t="s">
        <v>1205</v>
      </c>
      <c r="BS107" s="238">
        <v>519</v>
      </c>
      <c r="BT107" s="186">
        <f t="shared" si="40"/>
        <v>9.6</v>
      </c>
      <c r="BU107" s="186">
        <f t="shared" si="47"/>
        <v>7.1999999999999993</v>
      </c>
      <c r="BV107" s="186">
        <v>4.8</v>
      </c>
      <c r="BW107" s="25"/>
      <c r="BX107" s="321" t="s">
        <v>521</v>
      </c>
      <c r="BY107" s="362" t="s">
        <v>429</v>
      </c>
      <c r="BZ107" s="11" t="s">
        <v>3</v>
      </c>
      <c r="CA107" s="11">
        <v>0.5</v>
      </c>
      <c r="CB107" s="187" t="str">
        <f t="shared" si="43"/>
        <v>III</v>
      </c>
      <c r="CC107" s="11" t="s">
        <v>3</v>
      </c>
      <c r="CD107" s="11">
        <v>0.1</v>
      </c>
      <c r="CE107" s="187" t="str">
        <f t="shared" si="44"/>
        <v>III</v>
      </c>
      <c r="CF107" s="11" t="s">
        <v>3</v>
      </c>
      <c r="CG107" s="11">
        <v>0.1</v>
      </c>
      <c r="CH107" s="187" t="str">
        <f t="shared" si="45"/>
        <v>III</v>
      </c>
      <c r="CI107" s="11" t="s">
        <v>3</v>
      </c>
      <c r="CJ107" s="11">
        <v>0.1</v>
      </c>
      <c r="CK107" s="187" t="str">
        <f t="shared" si="46"/>
        <v>III</v>
      </c>
      <c r="CL107" s="11" t="s">
        <v>3</v>
      </c>
      <c r="CM107" s="11">
        <v>0.1</v>
      </c>
      <c r="CN107" s="11"/>
      <c r="CO107" s="11" t="s">
        <v>3</v>
      </c>
      <c r="CP107" s="11">
        <v>0.1</v>
      </c>
      <c r="CQ107" s="11"/>
      <c r="CR107" s="23"/>
      <c r="CS107" s="204" t="s">
        <v>940</v>
      </c>
      <c r="CT107" s="238" t="s">
        <v>214</v>
      </c>
      <c r="CU107" s="11" t="s">
        <v>3</v>
      </c>
      <c r="CV107" s="11">
        <v>0.5</v>
      </c>
      <c r="CW107" s="11" t="s">
        <v>20</v>
      </c>
      <c r="CX107" s="11" t="s">
        <v>3</v>
      </c>
      <c r="CY107" s="11"/>
      <c r="CZ107" s="11" t="s">
        <v>20</v>
      </c>
      <c r="DA107" s="11" t="s">
        <v>3</v>
      </c>
      <c r="DB107" s="11"/>
      <c r="DC107" s="11" t="s">
        <v>20</v>
      </c>
      <c r="DD107" s="11" t="s">
        <v>3</v>
      </c>
      <c r="DE107" s="11"/>
      <c r="DF107" s="11" t="s">
        <v>20</v>
      </c>
      <c r="DG107" s="11" t="s">
        <v>3</v>
      </c>
      <c r="DH107" s="11"/>
      <c r="DI107" s="11" t="s">
        <v>20</v>
      </c>
      <c r="DJ107" s="11" t="s">
        <v>3</v>
      </c>
      <c r="DK107" s="11"/>
      <c r="DL107" s="11" t="s">
        <v>20</v>
      </c>
      <c r="DM107" s="2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</row>
    <row r="108" spans="1:134" x14ac:dyDescent="0.2">
      <c r="A108" s="204" t="s">
        <v>777</v>
      </c>
      <c r="B108" s="414" t="s">
        <v>135</v>
      </c>
      <c r="C108" s="11" t="s">
        <v>6</v>
      </c>
      <c r="D108" s="11">
        <v>0.7</v>
      </c>
      <c r="E108" s="11" t="s">
        <v>0</v>
      </c>
      <c r="F108" s="11" t="s">
        <v>21</v>
      </c>
      <c r="G108" s="187" t="s">
        <v>6</v>
      </c>
      <c r="H108" s="11">
        <v>0.4</v>
      </c>
      <c r="I108" s="11" t="s">
        <v>0</v>
      </c>
      <c r="J108" s="11" t="s">
        <v>21</v>
      </c>
      <c r="K108" s="187" t="s">
        <v>6</v>
      </c>
      <c r="L108" s="11">
        <v>0.4</v>
      </c>
      <c r="M108" s="11" t="s">
        <v>0</v>
      </c>
      <c r="N108" s="11" t="s">
        <v>21</v>
      </c>
      <c r="O108" s="187" t="s">
        <v>6</v>
      </c>
      <c r="P108" s="11">
        <v>0.4</v>
      </c>
      <c r="Q108" s="11" t="s">
        <v>0</v>
      </c>
      <c r="R108" s="11" t="s">
        <v>21</v>
      </c>
      <c r="S108" s="187" t="s">
        <v>6</v>
      </c>
      <c r="T108" s="11">
        <v>0.7</v>
      </c>
      <c r="U108" s="11"/>
      <c r="V108" s="11" t="s">
        <v>21</v>
      </c>
      <c r="W108" s="187" t="s">
        <v>6</v>
      </c>
      <c r="X108" s="11">
        <v>0.7</v>
      </c>
      <c r="Y108" s="11"/>
      <c r="Z108" s="11" t="s">
        <v>21</v>
      </c>
      <c r="AA108" s="21"/>
      <c r="AB108" s="330" t="s">
        <v>1269</v>
      </c>
      <c r="AC108" s="300" t="s">
        <v>399</v>
      </c>
      <c r="AD108" s="11" t="s">
        <v>6</v>
      </c>
      <c r="AE108" s="11">
        <v>0.7</v>
      </c>
      <c r="AF108" s="11" t="s">
        <v>1</v>
      </c>
      <c r="AG108" s="11" t="s">
        <v>6</v>
      </c>
      <c r="AH108" s="11">
        <v>0.4</v>
      </c>
      <c r="AI108" s="11" t="s">
        <v>1</v>
      </c>
      <c r="AJ108" s="11" t="s">
        <v>6</v>
      </c>
      <c r="AK108" s="11">
        <v>0.4</v>
      </c>
      <c r="AL108" s="11" t="s">
        <v>1</v>
      </c>
      <c r="AM108" s="11" t="s">
        <v>6</v>
      </c>
      <c r="AN108" s="11">
        <v>0.4</v>
      </c>
      <c r="AO108" s="11" t="s">
        <v>1</v>
      </c>
      <c r="AP108" s="11" t="s">
        <v>6</v>
      </c>
      <c r="AQ108" s="11">
        <v>0.7</v>
      </c>
      <c r="AR108" s="11"/>
      <c r="AS108" s="11" t="s">
        <v>6</v>
      </c>
      <c r="AT108" s="11">
        <v>0.7</v>
      </c>
      <c r="AU108" s="11"/>
      <c r="AV108" s="23"/>
      <c r="AW108" s="322" t="s">
        <v>1230</v>
      </c>
      <c r="AX108" s="304" t="s">
        <v>147</v>
      </c>
      <c r="AY108" s="11" t="s">
        <v>6</v>
      </c>
      <c r="AZ108" s="11">
        <v>0.7</v>
      </c>
      <c r="BA108" s="187" t="s">
        <v>2</v>
      </c>
      <c r="BB108" s="11" t="s">
        <v>6</v>
      </c>
      <c r="BC108" s="11">
        <v>0.2</v>
      </c>
      <c r="BD108" s="187" t="s">
        <v>2</v>
      </c>
      <c r="BE108" s="11" t="s">
        <v>6</v>
      </c>
      <c r="BF108" s="11">
        <v>0.2</v>
      </c>
      <c r="BG108" s="187" t="s">
        <v>2</v>
      </c>
      <c r="BH108" s="11" t="s">
        <v>6</v>
      </c>
      <c r="BI108" s="11"/>
      <c r="BJ108" s="187" t="s">
        <v>2</v>
      </c>
      <c r="BK108" s="11" t="s">
        <v>6</v>
      </c>
      <c r="BL108" s="11"/>
      <c r="BM108" s="11"/>
      <c r="BN108" s="11" t="s">
        <v>6</v>
      </c>
      <c r="BO108" s="11"/>
      <c r="BP108" s="11"/>
      <c r="BQ108" s="23"/>
      <c r="BR108" s="327" t="s">
        <v>1206</v>
      </c>
      <c r="BS108" s="350">
        <v>520</v>
      </c>
      <c r="BT108" s="186">
        <f t="shared" si="40"/>
        <v>10.4</v>
      </c>
      <c r="BU108" s="186">
        <f t="shared" si="47"/>
        <v>7.8000000000000007</v>
      </c>
      <c r="BV108" s="186">
        <v>5.2</v>
      </c>
      <c r="BW108" s="25"/>
      <c r="BX108" s="327" t="s">
        <v>1087</v>
      </c>
      <c r="BY108" s="350" t="s">
        <v>430</v>
      </c>
      <c r="BZ108" s="11" t="s">
        <v>3</v>
      </c>
      <c r="CA108" s="11">
        <v>0.5</v>
      </c>
      <c r="CB108" s="187" t="str">
        <f t="shared" si="43"/>
        <v>III</v>
      </c>
      <c r="CC108" s="11" t="s">
        <v>3</v>
      </c>
      <c r="CD108" s="11">
        <v>0.1</v>
      </c>
      <c r="CE108" s="187" t="str">
        <f t="shared" si="44"/>
        <v>III</v>
      </c>
      <c r="CF108" s="11" t="s">
        <v>3</v>
      </c>
      <c r="CG108" s="11">
        <v>0.1</v>
      </c>
      <c r="CH108" s="187" t="str">
        <f t="shared" si="45"/>
        <v>III</v>
      </c>
      <c r="CI108" s="11" t="s">
        <v>3</v>
      </c>
      <c r="CJ108" s="11">
        <v>0.1</v>
      </c>
      <c r="CK108" s="187" t="str">
        <f t="shared" si="46"/>
        <v>III</v>
      </c>
      <c r="CL108" s="11" t="s">
        <v>3</v>
      </c>
      <c r="CM108" s="11">
        <v>0.1</v>
      </c>
      <c r="CN108" s="11"/>
      <c r="CO108" s="11" t="s">
        <v>3</v>
      </c>
      <c r="CP108" s="11">
        <v>0.1</v>
      </c>
      <c r="CQ108" s="11"/>
      <c r="CR108" s="23"/>
      <c r="CS108" s="204" t="s">
        <v>941</v>
      </c>
      <c r="CT108" s="238" t="s">
        <v>214</v>
      </c>
      <c r="CU108" s="11" t="s">
        <v>3</v>
      </c>
      <c r="CV108" s="11">
        <v>0.5</v>
      </c>
      <c r="CW108" s="11" t="s">
        <v>20</v>
      </c>
      <c r="CX108" s="11" t="s">
        <v>3</v>
      </c>
      <c r="CY108" s="11"/>
      <c r="CZ108" s="11" t="s">
        <v>20</v>
      </c>
      <c r="DA108" s="11" t="s">
        <v>3</v>
      </c>
      <c r="DB108" s="11"/>
      <c r="DC108" s="11" t="s">
        <v>20</v>
      </c>
      <c r="DD108" s="11" t="s">
        <v>3</v>
      </c>
      <c r="DE108" s="11"/>
      <c r="DF108" s="11" t="s">
        <v>20</v>
      </c>
      <c r="DG108" s="11" t="s">
        <v>3</v>
      </c>
      <c r="DH108" s="11"/>
      <c r="DI108" s="11" t="s">
        <v>20</v>
      </c>
      <c r="DJ108" s="11" t="s">
        <v>3</v>
      </c>
      <c r="DK108" s="11"/>
      <c r="DL108" s="11" t="s">
        <v>20</v>
      </c>
      <c r="DM108" s="2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</row>
    <row r="109" spans="1:134" ht="13.5" thickBot="1" x14ac:dyDescent="0.25">
      <c r="A109" s="330" t="s">
        <v>778</v>
      </c>
      <c r="B109" s="408" t="s">
        <v>135</v>
      </c>
      <c r="C109" s="11" t="s">
        <v>6</v>
      </c>
      <c r="D109" s="11">
        <v>0.7</v>
      </c>
      <c r="E109" s="11" t="s">
        <v>0</v>
      </c>
      <c r="F109" s="11" t="s">
        <v>21</v>
      </c>
      <c r="G109" s="187" t="s">
        <v>6</v>
      </c>
      <c r="H109" s="11">
        <v>0.4</v>
      </c>
      <c r="I109" s="11" t="s">
        <v>0</v>
      </c>
      <c r="J109" s="11" t="s">
        <v>21</v>
      </c>
      <c r="K109" s="187" t="s">
        <v>6</v>
      </c>
      <c r="L109" s="11">
        <v>0.4</v>
      </c>
      <c r="M109" s="11" t="s">
        <v>0</v>
      </c>
      <c r="N109" s="11" t="s">
        <v>21</v>
      </c>
      <c r="O109" s="187" t="s">
        <v>6</v>
      </c>
      <c r="P109" s="11">
        <v>0.4</v>
      </c>
      <c r="Q109" s="11" t="s">
        <v>0</v>
      </c>
      <c r="R109" s="11" t="s">
        <v>21</v>
      </c>
      <c r="S109" s="187" t="s">
        <v>6</v>
      </c>
      <c r="T109" s="11">
        <v>0.7</v>
      </c>
      <c r="U109" s="11"/>
      <c r="V109" s="11" t="s">
        <v>21</v>
      </c>
      <c r="W109" s="187" t="s">
        <v>6</v>
      </c>
      <c r="X109" s="11">
        <v>0.7</v>
      </c>
      <c r="Y109" s="11"/>
      <c r="Z109" s="11" t="s">
        <v>21</v>
      </c>
      <c r="AA109" s="21"/>
      <c r="AB109" s="332" t="s">
        <v>1278</v>
      </c>
      <c r="AC109" s="302" t="s">
        <v>400</v>
      </c>
      <c r="AD109" s="11" t="s">
        <v>6</v>
      </c>
      <c r="AE109" s="11">
        <v>0.7</v>
      </c>
      <c r="AF109" s="11" t="s">
        <v>1</v>
      </c>
      <c r="AG109" s="11" t="s">
        <v>6</v>
      </c>
      <c r="AH109" s="11">
        <v>0.4</v>
      </c>
      <c r="AI109" s="11" t="s">
        <v>1</v>
      </c>
      <c r="AJ109" s="11" t="s">
        <v>6</v>
      </c>
      <c r="AK109" s="11">
        <v>0.4</v>
      </c>
      <c r="AL109" s="11" t="s">
        <v>1</v>
      </c>
      <c r="AM109" s="11" t="s">
        <v>6</v>
      </c>
      <c r="AN109" s="11">
        <v>0.4</v>
      </c>
      <c r="AO109" s="11" t="s">
        <v>1</v>
      </c>
      <c r="AP109" s="11" t="s">
        <v>6</v>
      </c>
      <c r="AQ109" s="11">
        <v>0.7</v>
      </c>
      <c r="AR109" s="11"/>
      <c r="AS109" s="11" t="s">
        <v>6</v>
      </c>
      <c r="AT109" s="11">
        <v>0.7</v>
      </c>
      <c r="AU109" s="11"/>
      <c r="AV109" s="23"/>
      <c r="AW109" s="321" t="s">
        <v>1231</v>
      </c>
      <c r="AX109" s="312" t="s">
        <v>228</v>
      </c>
      <c r="AY109" s="11" t="s">
        <v>6</v>
      </c>
      <c r="AZ109" s="11">
        <v>0.7</v>
      </c>
      <c r="BA109" s="187" t="s">
        <v>2</v>
      </c>
      <c r="BB109" s="11" t="s">
        <v>6</v>
      </c>
      <c r="BC109" s="11">
        <v>0.2</v>
      </c>
      <c r="BD109" s="187" t="s">
        <v>2</v>
      </c>
      <c r="BE109" s="11" t="s">
        <v>6</v>
      </c>
      <c r="BF109" s="11">
        <v>0.2</v>
      </c>
      <c r="BG109" s="187" t="s">
        <v>2</v>
      </c>
      <c r="BH109" s="11" t="s">
        <v>6</v>
      </c>
      <c r="BI109" s="11"/>
      <c r="BJ109" s="187" t="s">
        <v>2</v>
      </c>
      <c r="BK109" s="11" t="s">
        <v>6</v>
      </c>
      <c r="BL109" s="11"/>
      <c r="BM109" s="11"/>
      <c r="BN109" s="11" t="s">
        <v>6</v>
      </c>
      <c r="BO109" s="11"/>
      <c r="BP109" s="11"/>
      <c r="BQ109" s="23"/>
      <c r="BR109" s="201" t="s">
        <v>1207</v>
      </c>
      <c r="BS109" s="216">
        <v>521</v>
      </c>
      <c r="BT109" s="186">
        <f t="shared" si="40"/>
        <v>10</v>
      </c>
      <c r="BU109" s="186">
        <f t="shared" si="47"/>
        <v>7.5</v>
      </c>
      <c r="BV109" s="186">
        <v>5</v>
      </c>
      <c r="BW109" s="25"/>
      <c r="BX109" s="327" t="s">
        <v>1088</v>
      </c>
      <c r="BY109" s="350" t="s">
        <v>430</v>
      </c>
      <c r="BZ109" s="11" t="s">
        <v>3</v>
      </c>
      <c r="CA109" s="11">
        <v>0.5</v>
      </c>
      <c r="CB109" s="187" t="str">
        <f t="shared" si="43"/>
        <v>III</v>
      </c>
      <c r="CC109" s="11" t="s">
        <v>3</v>
      </c>
      <c r="CD109" s="11">
        <v>0.1</v>
      </c>
      <c r="CE109" s="187" t="str">
        <f t="shared" si="44"/>
        <v>III</v>
      </c>
      <c r="CF109" s="11" t="s">
        <v>3</v>
      </c>
      <c r="CG109" s="11">
        <v>0.1</v>
      </c>
      <c r="CH109" s="187" t="str">
        <f t="shared" si="45"/>
        <v>III</v>
      </c>
      <c r="CI109" s="11" t="s">
        <v>3</v>
      </c>
      <c r="CJ109" s="11">
        <v>0.1</v>
      </c>
      <c r="CK109" s="187" t="str">
        <f t="shared" si="46"/>
        <v>III</v>
      </c>
      <c r="CL109" s="11" t="s">
        <v>3</v>
      </c>
      <c r="CM109" s="11">
        <v>0.1</v>
      </c>
      <c r="CN109" s="11"/>
      <c r="CO109" s="11" t="s">
        <v>3</v>
      </c>
      <c r="CP109" s="11">
        <v>0.1</v>
      </c>
      <c r="CQ109" s="11"/>
      <c r="CR109" s="23"/>
      <c r="CS109" s="204" t="s">
        <v>942</v>
      </c>
      <c r="CT109" s="238" t="s">
        <v>214</v>
      </c>
      <c r="CU109" s="11" t="s">
        <v>3</v>
      </c>
      <c r="CV109" s="11">
        <v>0.5</v>
      </c>
      <c r="CW109" s="11" t="s">
        <v>20</v>
      </c>
      <c r="CX109" s="11" t="s">
        <v>3</v>
      </c>
      <c r="CY109" s="11"/>
      <c r="CZ109" s="11" t="s">
        <v>20</v>
      </c>
      <c r="DA109" s="11" t="s">
        <v>3</v>
      </c>
      <c r="DB109" s="11"/>
      <c r="DC109" s="11" t="s">
        <v>20</v>
      </c>
      <c r="DD109" s="11" t="s">
        <v>3</v>
      </c>
      <c r="DE109" s="11"/>
      <c r="DF109" s="11" t="s">
        <v>20</v>
      </c>
      <c r="DG109" s="11" t="s">
        <v>3</v>
      </c>
      <c r="DH109" s="11"/>
      <c r="DI109" s="11" t="s">
        <v>20</v>
      </c>
      <c r="DJ109" s="11" t="s">
        <v>3</v>
      </c>
      <c r="DK109" s="11"/>
      <c r="DL109" s="11" t="s">
        <v>20</v>
      </c>
      <c r="DM109" s="2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</row>
    <row r="110" spans="1:134" ht="14.25" customHeight="1" thickBot="1" x14ac:dyDescent="0.25">
      <c r="A110" s="322" t="s">
        <v>779</v>
      </c>
      <c r="B110" s="406" t="s">
        <v>137</v>
      </c>
      <c r="C110" s="11" t="s">
        <v>6</v>
      </c>
      <c r="D110" s="11">
        <v>0.7</v>
      </c>
      <c r="E110" s="11" t="s">
        <v>0</v>
      </c>
      <c r="F110" s="11" t="s">
        <v>21</v>
      </c>
      <c r="G110" s="187" t="s">
        <v>6</v>
      </c>
      <c r="H110" s="11">
        <v>0.4</v>
      </c>
      <c r="I110" s="11" t="s">
        <v>0</v>
      </c>
      <c r="J110" s="11" t="s">
        <v>21</v>
      </c>
      <c r="K110" s="187" t="s">
        <v>6</v>
      </c>
      <c r="L110" s="11">
        <v>0.4</v>
      </c>
      <c r="M110" s="11" t="s">
        <v>0</v>
      </c>
      <c r="N110" s="11" t="s">
        <v>21</v>
      </c>
      <c r="O110" s="187" t="s">
        <v>6</v>
      </c>
      <c r="P110" s="11">
        <v>0.4</v>
      </c>
      <c r="Q110" s="11" t="s">
        <v>0</v>
      </c>
      <c r="R110" s="11" t="s">
        <v>21</v>
      </c>
      <c r="S110" s="187" t="s">
        <v>6</v>
      </c>
      <c r="T110" s="11">
        <v>0.7</v>
      </c>
      <c r="U110" s="11"/>
      <c r="V110" s="11" t="s">
        <v>21</v>
      </c>
      <c r="W110" s="187" t="s">
        <v>6</v>
      </c>
      <c r="X110" s="11">
        <v>0.7</v>
      </c>
      <c r="Y110" s="11"/>
      <c r="Z110" s="11" t="s">
        <v>21</v>
      </c>
      <c r="AA110" s="21"/>
      <c r="AB110" s="342" t="s">
        <v>1279</v>
      </c>
      <c r="AC110" s="296" t="s">
        <v>400</v>
      </c>
      <c r="AD110" s="11" t="s">
        <v>6</v>
      </c>
      <c r="AE110" s="11">
        <v>0.7</v>
      </c>
      <c r="AF110" s="11" t="s">
        <v>1</v>
      </c>
      <c r="AG110" s="11" t="s">
        <v>6</v>
      </c>
      <c r="AH110" s="11">
        <v>0.4</v>
      </c>
      <c r="AI110" s="11" t="s">
        <v>1</v>
      </c>
      <c r="AJ110" s="11" t="s">
        <v>6</v>
      </c>
      <c r="AK110" s="11">
        <v>0.4</v>
      </c>
      <c r="AL110" s="11" t="s">
        <v>1</v>
      </c>
      <c r="AM110" s="11" t="s">
        <v>6</v>
      </c>
      <c r="AN110" s="11">
        <v>0.4</v>
      </c>
      <c r="AO110" s="11" t="s">
        <v>1</v>
      </c>
      <c r="AP110" s="11" t="s">
        <v>6</v>
      </c>
      <c r="AQ110" s="11">
        <v>0.7</v>
      </c>
      <c r="AR110" s="11"/>
      <c r="AS110" s="11" t="s">
        <v>6</v>
      </c>
      <c r="AT110" s="11">
        <v>0.7</v>
      </c>
      <c r="AU110" s="11"/>
      <c r="AV110" s="23"/>
      <c r="AW110" s="327" t="s">
        <v>623</v>
      </c>
      <c r="AX110" s="337" t="s">
        <v>203</v>
      </c>
      <c r="AY110" s="11" t="s">
        <v>6</v>
      </c>
      <c r="AZ110" s="11">
        <v>0.7</v>
      </c>
      <c r="BA110" s="187" t="s">
        <v>2</v>
      </c>
      <c r="BB110" s="11" t="s">
        <v>6</v>
      </c>
      <c r="BC110" s="11">
        <v>0.2</v>
      </c>
      <c r="BD110" s="187" t="s">
        <v>2</v>
      </c>
      <c r="BE110" s="11" t="s">
        <v>6</v>
      </c>
      <c r="BF110" s="11">
        <v>0.2</v>
      </c>
      <c r="BG110" s="187" t="s">
        <v>2</v>
      </c>
      <c r="BH110" s="11" t="s">
        <v>6</v>
      </c>
      <c r="BI110" s="11"/>
      <c r="BJ110" s="187" t="s">
        <v>2</v>
      </c>
      <c r="BK110" s="11" t="s">
        <v>6</v>
      </c>
      <c r="BL110" s="11"/>
      <c r="BM110" s="11"/>
      <c r="BN110" s="11" t="s">
        <v>6</v>
      </c>
      <c r="BO110" s="11"/>
      <c r="BP110" s="11"/>
      <c r="BQ110" s="23"/>
      <c r="BR110" s="185"/>
      <c r="BS110" s="11"/>
      <c r="BT110" s="186"/>
      <c r="BU110" s="186"/>
      <c r="BV110" s="186"/>
      <c r="BW110" s="25"/>
      <c r="BX110" s="346" t="s">
        <v>522</v>
      </c>
      <c r="BY110" s="367" t="s">
        <v>474</v>
      </c>
      <c r="BZ110" s="11" t="s">
        <v>3</v>
      </c>
      <c r="CA110" s="11">
        <v>0.5</v>
      </c>
      <c r="CB110" s="187" t="str">
        <f t="shared" si="43"/>
        <v>III</v>
      </c>
      <c r="CC110" s="11" t="s">
        <v>3</v>
      </c>
      <c r="CD110" s="11">
        <v>0.1</v>
      </c>
      <c r="CE110" s="187" t="str">
        <f t="shared" si="44"/>
        <v>III</v>
      </c>
      <c r="CF110" s="11" t="s">
        <v>3</v>
      </c>
      <c r="CG110" s="11">
        <v>0.1</v>
      </c>
      <c r="CH110" s="187" t="str">
        <f t="shared" si="45"/>
        <v>III</v>
      </c>
      <c r="CI110" s="11" t="s">
        <v>3</v>
      </c>
      <c r="CJ110" s="11">
        <v>0.1</v>
      </c>
      <c r="CK110" s="187" t="str">
        <f t="shared" si="46"/>
        <v>III</v>
      </c>
      <c r="CL110" s="11" t="s">
        <v>3</v>
      </c>
      <c r="CM110" s="11">
        <v>0.1</v>
      </c>
      <c r="CN110" s="11"/>
      <c r="CO110" s="11" t="s">
        <v>3</v>
      </c>
      <c r="CP110" s="11">
        <v>0.1</v>
      </c>
      <c r="CQ110" s="11"/>
      <c r="CR110" s="23"/>
      <c r="CS110" s="330" t="s">
        <v>943</v>
      </c>
      <c r="CT110" s="369" t="s">
        <v>214</v>
      </c>
      <c r="CU110" s="11" t="s">
        <v>3</v>
      </c>
      <c r="CV110" s="11">
        <v>0.5</v>
      </c>
      <c r="CW110" s="11" t="s">
        <v>20</v>
      </c>
      <c r="CX110" s="11" t="s">
        <v>3</v>
      </c>
      <c r="CY110" s="11"/>
      <c r="CZ110" s="11" t="s">
        <v>20</v>
      </c>
      <c r="DA110" s="11" t="s">
        <v>3</v>
      </c>
      <c r="DB110" s="11"/>
      <c r="DC110" s="11" t="s">
        <v>20</v>
      </c>
      <c r="DD110" s="11" t="s">
        <v>3</v>
      </c>
      <c r="DE110" s="11"/>
      <c r="DF110" s="11" t="s">
        <v>20</v>
      </c>
      <c r="DG110" s="11" t="s">
        <v>3</v>
      </c>
      <c r="DH110" s="11"/>
      <c r="DI110" s="11" t="s">
        <v>20</v>
      </c>
      <c r="DJ110" s="11" t="s">
        <v>3</v>
      </c>
      <c r="DK110" s="11"/>
      <c r="DL110" s="11" t="s">
        <v>20</v>
      </c>
      <c r="DM110" s="2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</row>
    <row r="111" spans="1:134" ht="13.5" thickBot="1" x14ac:dyDescent="0.25">
      <c r="A111" s="321" t="s">
        <v>780</v>
      </c>
      <c r="B111" s="405" t="s">
        <v>138</v>
      </c>
      <c r="C111" s="187" t="s">
        <v>6</v>
      </c>
      <c r="D111" s="11">
        <v>0.7</v>
      </c>
      <c r="E111" s="11" t="s">
        <v>0</v>
      </c>
      <c r="F111" s="11" t="s">
        <v>21</v>
      </c>
      <c r="G111" s="187" t="s">
        <v>6</v>
      </c>
      <c r="H111" s="11">
        <v>0.4</v>
      </c>
      <c r="I111" s="11" t="s">
        <v>0</v>
      </c>
      <c r="J111" s="11" t="s">
        <v>21</v>
      </c>
      <c r="K111" s="187" t="s">
        <v>6</v>
      </c>
      <c r="L111" s="11">
        <v>0.4</v>
      </c>
      <c r="M111" s="11" t="s">
        <v>0</v>
      </c>
      <c r="N111" s="11" t="s">
        <v>21</v>
      </c>
      <c r="O111" s="187" t="s">
        <v>6</v>
      </c>
      <c r="P111" s="11">
        <v>0.4</v>
      </c>
      <c r="Q111" s="11" t="s">
        <v>0</v>
      </c>
      <c r="R111" s="11" t="s">
        <v>21</v>
      </c>
      <c r="S111" s="187" t="s">
        <v>6</v>
      </c>
      <c r="T111" s="11">
        <v>0.7</v>
      </c>
      <c r="U111" s="11"/>
      <c r="V111" s="11" t="s">
        <v>21</v>
      </c>
      <c r="W111" s="187" t="s">
        <v>6</v>
      </c>
      <c r="X111" s="11">
        <v>0.7</v>
      </c>
      <c r="Y111" s="11"/>
      <c r="Z111" s="11" t="s">
        <v>21</v>
      </c>
      <c r="AA111" s="21"/>
      <c r="AB111" s="329" t="s">
        <v>710</v>
      </c>
      <c r="AC111" s="298" t="s">
        <v>401</v>
      </c>
      <c r="AD111" s="11" t="s">
        <v>6</v>
      </c>
      <c r="AE111" s="11">
        <v>0.7</v>
      </c>
      <c r="AF111" s="11" t="s">
        <v>1</v>
      </c>
      <c r="AG111" s="11" t="s">
        <v>6</v>
      </c>
      <c r="AH111" s="11">
        <v>0.4</v>
      </c>
      <c r="AI111" s="11" t="s">
        <v>1</v>
      </c>
      <c r="AJ111" s="11" t="s">
        <v>6</v>
      </c>
      <c r="AK111" s="11">
        <v>0.4</v>
      </c>
      <c r="AL111" s="11" t="s">
        <v>1</v>
      </c>
      <c r="AM111" s="11" t="s">
        <v>6</v>
      </c>
      <c r="AN111" s="11">
        <v>0.4</v>
      </c>
      <c r="AO111" s="11" t="s">
        <v>1</v>
      </c>
      <c r="AP111" s="11" t="s">
        <v>6</v>
      </c>
      <c r="AQ111" s="11">
        <v>0.7</v>
      </c>
      <c r="AR111" s="11"/>
      <c r="AS111" s="11" t="s">
        <v>6</v>
      </c>
      <c r="AT111" s="11">
        <v>0.7</v>
      </c>
      <c r="AU111" s="11"/>
      <c r="AV111" s="23"/>
      <c r="AW111" s="321" t="s">
        <v>624</v>
      </c>
      <c r="AX111" s="312" t="s">
        <v>229</v>
      </c>
      <c r="AY111" s="11" t="s">
        <v>6</v>
      </c>
      <c r="AZ111" s="11">
        <v>0.7</v>
      </c>
      <c r="BA111" s="187" t="s">
        <v>2</v>
      </c>
      <c r="BB111" s="11" t="s">
        <v>6</v>
      </c>
      <c r="BC111" s="11">
        <v>0.2</v>
      </c>
      <c r="BD111" s="187" t="s">
        <v>2</v>
      </c>
      <c r="BE111" s="11" t="s">
        <v>6</v>
      </c>
      <c r="BF111" s="11">
        <v>0.2</v>
      </c>
      <c r="BG111" s="187" t="s">
        <v>2</v>
      </c>
      <c r="BH111" s="11" t="s">
        <v>6</v>
      </c>
      <c r="BI111" s="11"/>
      <c r="BJ111" s="187" t="s">
        <v>2</v>
      </c>
      <c r="BK111" s="11" t="s">
        <v>6</v>
      </c>
      <c r="BL111" s="11"/>
      <c r="BM111" s="11"/>
      <c r="BN111" s="11" t="s">
        <v>6</v>
      </c>
      <c r="BO111" s="11"/>
      <c r="BP111" s="11"/>
      <c r="BQ111" s="23"/>
      <c r="BR111" s="22"/>
      <c r="BS111" s="3"/>
      <c r="BT111" s="3"/>
      <c r="BU111" s="3"/>
      <c r="BV111" s="11"/>
      <c r="BW111" s="25"/>
      <c r="BX111" s="355" t="s">
        <v>523</v>
      </c>
      <c r="BY111" s="349" t="s">
        <v>173</v>
      </c>
      <c r="BZ111" s="11" t="s">
        <v>3</v>
      </c>
      <c r="CA111" s="11">
        <v>0.5</v>
      </c>
      <c r="CB111" s="187" t="str">
        <f t="shared" si="43"/>
        <v>IV</v>
      </c>
      <c r="CC111" s="11" t="s">
        <v>3</v>
      </c>
      <c r="CD111" s="11">
        <v>0.1</v>
      </c>
      <c r="CE111" s="187" t="str">
        <f t="shared" si="44"/>
        <v>IV</v>
      </c>
      <c r="CF111" s="11" t="s">
        <v>3</v>
      </c>
      <c r="CG111" s="11">
        <v>0.1</v>
      </c>
      <c r="CH111" s="187" t="str">
        <f t="shared" si="45"/>
        <v>IV</v>
      </c>
      <c r="CI111" s="11" t="s">
        <v>3</v>
      </c>
      <c r="CJ111" s="11">
        <v>0.1</v>
      </c>
      <c r="CK111" s="187" t="str">
        <f t="shared" si="46"/>
        <v>IV</v>
      </c>
      <c r="CL111" s="11" t="s">
        <v>3</v>
      </c>
      <c r="CM111" s="11">
        <v>0.1</v>
      </c>
      <c r="CN111" s="11" t="s">
        <v>20</v>
      </c>
      <c r="CO111" s="11" t="s">
        <v>3</v>
      </c>
      <c r="CP111" s="11">
        <v>0.1</v>
      </c>
      <c r="CQ111" s="11" t="s">
        <v>20</v>
      </c>
      <c r="CR111" s="23"/>
      <c r="CS111" s="332" t="s">
        <v>944</v>
      </c>
      <c r="CT111" s="365" t="s">
        <v>453</v>
      </c>
      <c r="CU111" s="11" t="s">
        <v>3</v>
      </c>
      <c r="CV111" s="11">
        <v>0.5</v>
      </c>
      <c r="CW111" s="11" t="s">
        <v>20</v>
      </c>
      <c r="CX111" s="11" t="s">
        <v>3</v>
      </c>
      <c r="CY111" s="11"/>
      <c r="CZ111" s="11" t="s">
        <v>20</v>
      </c>
      <c r="DA111" s="11" t="s">
        <v>3</v>
      </c>
      <c r="DB111" s="11"/>
      <c r="DC111" s="11" t="s">
        <v>20</v>
      </c>
      <c r="DD111" s="11" t="s">
        <v>3</v>
      </c>
      <c r="DE111" s="11"/>
      <c r="DF111" s="11" t="s">
        <v>20</v>
      </c>
      <c r="DG111" s="11" t="s">
        <v>3</v>
      </c>
      <c r="DH111" s="11"/>
      <c r="DI111" s="11" t="s">
        <v>20</v>
      </c>
      <c r="DJ111" s="11" t="s">
        <v>3</v>
      </c>
      <c r="DK111" s="11"/>
      <c r="DL111" s="11" t="s">
        <v>20</v>
      </c>
      <c r="DM111" s="2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</row>
    <row r="112" spans="1:134" x14ac:dyDescent="0.2">
      <c r="A112" s="332" t="s">
        <v>781</v>
      </c>
      <c r="B112" s="409" t="s">
        <v>217</v>
      </c>
      <c r="C112" s="11" t="s">
        <v>6</v>
      </c>
      <c r="D112" s="11">
        <v>0.7</v>
      </c>
      <c r="E112" s="11" t="s">
        <v>0</v>
      </c>
      <c r="F112" s="11" t="s">
        <v>21</v>
      </c>
      <c r="G112" s="187" t="s">
        <v>6</v>
      </c>
      <c r="H112" s="11">
        <v>0.4</v>
      </c>
      <c r="I112" s="11" t="s">
        <v>0</v>
      </c>
      <c r="J112" s="11" t="s">
        <v>21</v>
      </c>
      <c r="K112" s="187" t="s">
        <v>6</v>
      </c>
      <c r="L112" s="11">
        <v>0.4</v>
      </c>
      <c r="M112" s="11" t="s">
        <v>0</v>
      </c>
      <c r="N112" s="11" t="s">
        <v>21</v>
      </c>
      <c r="O112" s="187" t="s">
        <v>6</v>
      </c>
      <c r="P112" s="11">
        <v>0.4</v>
      </c>
      <c r="Q112" s="11" t="s">
        <v>0</v>
      </c>
      <c r="R112" s="11" t="s">
        <v>21</v>
      </c>
      <c r="S112" s="187" t="s">
        <v>6</v>
      </c>
      <c r="T112" s="11">
        <v>0.7</v>
      </c>
      <c r="U112" s="11"/>
      <c r="V112" s="11" t="s">
        <v>21</v>
      </c>
      <c r="W112" s="187" t="s">
        <v>6</v>
      </c>
      <c r="X112" s="11">
        <v>0.7</v>
      </c>
      <c r="Y112" s="11"/>
      <c r="Z112" s="11" t="s">
        <v>21</v>
      </c>
      <c r="AA112" s="21"/>
      <c r="AB112" s="204" t="s">
        <v>711</v>
      </c>
      <c r="AC112" s="284" t="s">
        <v>401</v>
      </c>
      <c r="AD112" s="11" t="s">
        <v>6</v>
      </c>
      <c r="AE112" s="11">
        <v>0.7</v>
      </c>
      <c r="AF112" s="11" t="s">
        <v>1</v>
      </c>
      <c r="AG112" s="11" t="s">
        <v>6</v>
      </c>
      <c r="AH112" s="11">
        <v>0.4</v>
      </c>
      <c r="AI112" s="11" t="s">
        <v>1</v>
      </c>
      <c r="AJ112" s="11" t="s">
        <v>6</v>
      </c>
      <c r="AK112" s="11">
        <v>0.4</v>
      </c>
      <c r="AL112" s="11" t="s">
        <v>1</v>
      </c>
      <c r="AM112" s="11" t="s">
        <v>6</v>
      </c>
      <c r="AN112" s="11">
        <v>0.4</v>
      </c>
      <c r="AO112" s="11" t="s">
        <v>1</v>
      </c>
      <c r="AP112" s="11" t="s">
        <v>6</v>
      </c>
      <c r="AQ112" s="11">
        <v>0.7</v>
      </c>
      <c r="AR112" s="11"/>
      <c r="AS112" s="11" t="s">
        <v>6</v>
      </c>
      <c r="AT112" s="11">
        <v>0.7</v>
      </c>
      <c r="AU112" s="11"/>
      <c r="AV112" s="23"/>
      <c r="AW112" s="355" t="s">
        <v>625</v>
      </c>
      <c r="AX112" s="283" t="s">
        <v>174</v>
      </c>
      <c r="AY112" s="11" t="s">
        <v>6</v>
      </c>
      <c r="AZ112" s="11">
        <v>0.7</v>
      </c>
      <c r="BA112" s="187" t="s">
        <v>20</v>
      </c>
      <c r="BB112" s="11" t="s">
        <v>6</v>
      </c>
      <c r="BC112" s="11">
        <v>0.2</v>
      </c>
      <c r="BD112" s="187" t="s">
        <v>20</v>
      </c>
      <c r="BE112" s="11" t="s">
        <v>6</v>
      </c>
      <c r="BF112" s="11">
        <v>0.2</v>
      </c>
      <c r="BG112" s="187" t="s">
        <v>20</v>
      </c>
      <c r="BH112" s="11" t="s">
        <v>6</v>
      </c>
      <c r="BI112" s="11"/>
      <c r="BJ112" s="187" t="s">
        <v>20</v>
      </c>
      <c r="BK112" s="11" t="s">
        <v>6</v>
      </c>
      <c r="BL112" s="11"/>
      <c r="BM112" s="187" t="s">
        <v>20</v>
      </c>
      <c r="BN112" s="11" t="s">
        <v>6</v>
      </c>
      <c r="BO112" s="11"/>
      <c r="BP112" s="187" t="s">
        <v>20</v>
      </c>
      <c r="BQ112" s="23"/>
      <c r="BR112" s="22"/>
      <c r="BS112" s="3"/>
      <c r="BT112" s="3"/>
      <c r="BU112" s="3"/>
      <c r="BV112" s="11"/>
      <c r="BW112" s="25"/>
      <c r="BX112" s="327" t="s">
        <v>524</v>
      </c>
      <c r="BY112" s="350" t="s">
        <v>173</v>
      </c>
      <c r="BZ112" s="11" t="s">
        <v>3</v>
      </c>
      <c r="CA112" s="11">
        <v>0.5</v>
      </c>
      <c r="CB112" s="187" t="str">
        <f t="shared" si="43"/>
        <v>IV</v>
      </c>
      <c r="CC112" s="11" t="s">
        <v>3</v>
      </c>
      <c r="CD112" s="11">
        <v>0.1</v>
      </c>
      <c r="CE112" s="187" t="str">
        <f t="shared" si="44"/>
        <v>IV</v>
      </c>
      <c r="CF112" s="11" t="s">
        <v>3</v>
      </c>
      <c r="CG112" s="11">
        <v>0.1</v>
      </c>
      <c r="CH112" s="187" t="str">
        <f t="shared" si="45"/>
        <v>IV</v>
      </c>
      <c r="CI112" s="11" t="s">
        <v>3</v>
      </c>
      <c r="CJ112" s="11">
        <v>0.1</v>
      </c>
      <c r="CK112" s="187" t="str">
        <f t="shared" si="46"/>
        <v>IV</v>
      </c>
      <c r="CL112" s="11" t="s">
        <v>3</v>
      </c>
      <c r="CM112" s="11">
        <v>0.1</v>
      </c>
      <c r="CN112" s="11" t="s">
        <v>20</v>
      </c>
      <c r="CO112" s="11" t="s">
        <v>3</v>
      </c>
      <c r="CP112" s="11">
        <v>0.1</v>
      </c>
      <c r="CQ112" s="11" t="s">
        <v>20</v>
      </c>
      <c r="CR112" s="23"/>
      <c r="CS112" s="327" t="s">
        <v>945</v>
      </c>
      <c r="CT112" s="350" t="s">
        <v>453</v>
      </c>
      <c r="CU112" s="11" t="s">
        <v>3</v>
      </c>
      <c r="CV112" s="11">
        <v>0.5</v>
      </c>
      <c r="CW112" s="11" t="s">
        <v>20</v>
      </c>
      <c r="CX112" s="11" t="s">
        <v>3</v>
      </c>
      <c r="CY112" s="11"/>
      <c r="CZ112" s="11" t="s">
        <v>20</v>
      </c>
      <c r="DA112" s="11" t="s">
        <v>3</v>
      </c>
      <c r="DB112" s="11"/>
      <c r="DC112" s="11" t="s">
        <v>20</v>
      </c>
      <c r="DD112" s="11" t="s">
        <v>3</v>
      </c>
      <c r="DE112" s="11"/>
      <c r="DF112" s="11" t="s">
        <v>20</v>
      </c>
      <c r="DG112" s="11" t="s">
        <v>3</v>
      </c>
      <c r="DH112" s="11"/>
      <c r="DI112" s="11" t="s">
        <v>20</v>
      </c>
      <c r="DJ112" s="11" t="s">
        <v>3</v>
      </c>
      <c r="DK112" s="11"/>
      <c r="DL112" s="11" t="s">
        <v>20</v>
      </c>
      <c r="DM112" s="2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</row>
    <row r="113" spans="1:134" ht="13.5" thickBot="1" x14ac:dyDescent="0.25">
      <c r="A113" s="329" t="s">
        <v>1321</v>
      </c>
      <c r="B113" s="407" t="s">
        <v>139</v>
      </c>
      <c r="C113" s="11" t="s">
        <v>6</v>
      </c>
      <c r="D113" s="11">
        <v>0.7</v>
      </c>
      <c r="E113" s="11" t="s">
        <v>0</v>
      </c>
      <c r="F113" s="11" t="s">
        <v>21</v>
      </c>
      <c r="G113" s="187" t="s">
        <v>6</v>
      </c>
      <c r="H113" s="11">
        <v>0.4</v>
      </c>
      <c r="I113" s="11" t="s">
        <v>0</v>
      </c>
      <c r="J113" s="11" t="s">
        <v>21</v>
      </c>
      <c r="K113" s="187" t="s">
        <v>6</v>
      </c>
      <c r="L113" s="11">
        <v>0.4</v>
      </c>
      <c r="M113" s="11" t="s">
        <v>0</v>
      </c>
      <c r="N113" s="11" t="s">
        <v>21</v>
      </c>
      <c r="O113" s="187" t="s">
        <v>6</v>
      </c>
      <c r="P113" s="11">
        <v>0.4</v>
      </c>
      <c r="Q113" s="11" t="s">
        <v>0</v>
      </c>
      <c r="R113" s="11" t="s">
        <v>21</v>
      </c>
      <c r="S113" s="187" t="s">
        <v>6</v>
      </c>
      <c r="T113" s="11">
        <v>0.7</v>
      </c>
      <c r="U113" s="11"/>
      <c r="V113" s="11" t="s">
        <v>21</v>
      </c>
      <c r="W113" s="187" t="s">
        <v>6</v>
      </c>
      <c r="X113" s="11">
        <v>0.7</v>
      </c>
      <c r="Y113" s="11"/>
      <c r="Z113" s="11" t="s">
        <v>21</v>
      </c>
      <c r="AA113" s="21"/>
      <c r="AB113" s="204" t="s">
        <v>712</v>
      </c>
      <c r="AC113" s="284" t="s">
        <v>401</v>
      </c>
      <c r="AD113" s="11" t="s">
        <v>6</v>
      </c>
      <c r="AE113" s="11">
        <v>0.7</v>
      </c>
      <c r="AF113" s="11" t="s">
        <v>1</v>
      </c>
      <c r="AG113" s="11" t="s">
        <v>6</v>
      </c>
      <c r="AH113" s="11">
        <v>0.4</v>
      </c>
      <c r="AI113" s="11" t="s">
        <v>1</v>
      </c>
      <c r="AJ113" s="11" t="s">
        <v>6</v>
      </c>
      <c r="AK113" s="11">
        <v>0.4</v>
      </c>
      <c r="AL113" s="11" t="s">
        <v>1</v>
      </c>
      <c r="AM113" s="11" t="s">
        <v>6</v>
      </c>
      <c r="AN113" s="11">
        <v>0.4</v>
      </c>
      <c r="AO113" s="11" t="s">
        <v>1</v>
      </c>
      <c r="AP113" s="11" t="s">
        <v>6</v>
      </c>
      <c r="AQ113" s="11">
        <v>0.7</v>
      </c>
      <c r="AR113" s="11"/>
      <c r="AS113" s="11" t="s">
        <v>6</v>
      </c>
      <c r="AT113" s="11">
        <v>0.7</v>
      </c>
      <c r="AU113" s="11"/>
      <c r="AV113" s="23"/>
      <c r="AW113" s="342" t="s">
        <v>626</v>
      </c>
      <c r="AX113" s="296" t="s">
        <v>174</v>
      </c>
      <c r="AY113" s="11" t="s">
        <v>6</v>
      </c>
      <c r="AZ113" s="11">
        <v>0.7</v>
      </c>
      <c r="BA113" s="187" t="s">
        <v>20</v>
      </c>
      <c r="BB113" s="11" t="s">
        <v>6</v>
      </c>
      <c r="BC113" s="11">
        <v>0.2</v>
      </c>
      <c r="BD113" s="187" t="s">
        <v>20</v>
      </c>
      <c r="BE113" s="11" t="s">
        <v>6</v>
      </c>
      <c r="BF113" s="11">
        <v>0.2</v>
      </c>
      <c r="BG113" s="187" t="s">
        <v>20</v>
      </c>
      <c r="BH113" s="11" t="s">
        <v>6</v>
      </c>
      <c r="BI113" s="11"/>
      <c r="BJ113" s="187" t="s">
        <v>20</v>
      </c>
      <c r="BK113" s="11" t="s">
        <v>6</v>
      </c>
      <c r="BL113" s="11"/>
      <c r="BM113" s="187" t="s">
        <v>20</v>
      </c>
      <c r="BN113" s="11" t="s">
        <v>6</v>
      </c>
      <c r="BO113" s="11"/>
      <c r="BP113" s="187" t="s">
        <v>20</v>
      </c>
      <c r="BQ113" s="23"/>
      <c r="BR113" s="22"/>
      <c r="BS113" s="3"/>
      <c r="BT113" s="3"/>
      <c r="BU113" s="3"/>
      <c r="BV113" s="11"/>
      <c r="BW113" s="25"/>
      <c r="BX113" s="327" t="s">
        <v>525</v>
      </c>
      <c r="BY113" s="350" t="s">
        <v>173</v>
      </c>
      <c r="BZ113" s="11" t="s">
        <v>3</v>
      </c>
      <c r="CA113" s="11">
        <v>0.5</v>
      </c>
      <c r="CB113" s="187" t="str">
        <f t="shared" si="43"/>
        <v>IV</v>
      </c>
      <c r="CC113" s="11" t="s">
        <v>3</v>
      </c>
      <c r="CD113" s="11">
        <v>0.1</v>
      </c>
      <c r="CE113" s="187" t="str">
        <f t="shared" si="44"/>
        <v>IV</v>
      </c>
      <c r="CF113" s="11" t="s">
        <v>3</v>
      </c>
      <c r="CG113" s="11">
        <v>0.1</v>
      </c>
      <c r="CH113" s="187" t="str">
        <f t="shared" si="45"/>
        <v>IV</v>
      </c>
      <c r="CI113" s="11" t="s">
        <v>3</v>
      </c>
      <c r="CJ113" s="11">
        <v>0.1</v>
      </c>
      <c r="CK113" s="187" t="str">
        <f t="shared" si="46"/>
        <v>IV</v>
      </c>
      <c r="CL113" s="11" t="s">
        <v>3</v>
      </c>
      <c r="CM113" s="11">
        <v>0.1</v>
      </c>
      <c r="CN113" s="11" t="s">
        <v>20</v>
      </c>
      <c r="CO113" s="11" t="s">
        <v>3</v>
      </c>
      <c r="CP113" s="11">
        <v>0.1</v>
      </c>
      <c r="CQ113" s="11" t="s">
        <v>20</v>
      </c>
      <c r="CR113" s="23"/>
      <c r="CS113" s="326" t="s">
        <v>946</v>
      </c>
      <c r="CT113" s="351" t="s">
        <v>453</v>
      </c>
      <c r="CU113" s="11" t="s">
        <v>3</v>
      </c>
      <c r="CV113" s="11">
        <v>0.5</v>
      </c>
      <c r="CW113" s="11" t="s">
        <v>20</v>
      </c>
      <c r="CX113" s="11" t="s">
        <v>3</v>
      </c>
      <c r="CY113" s="11"/>
      <c r="CZ113" s="11" t="s">
        <v>20</v>
      </c>
      <c r="DA113" s="11" t="s">
        <v>3</v>
      </c>
      <c r="DB113" s="11"/>
      <c r="DC113" s="11" t="s">
        <v>20</v>
      </c>
      <c r="DD113" s="11" t="s">
        <v>3</v>
      </c>
      <c r="DE113" s="11"/>
      <c r="DF113" s="11" t="s">
        <v>20</v>
      </c>
      <c r="DG113" s="11" t="s">
        <v>3</v>
      </c>
      <c r="DH113" s="11"/>
      <c r="DI113" s="11" t="s">
        <v>20</v>
      </c>
      <c r="DJ113" s="11" t="s">
        <v>3</v>
      </c>
      <c r="DK113" s="11"/>
      <c r="DL113" s="11" t="s">
        <v>20</v>
      </c>
      <c r="DM113" s="2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</row>
    <row r="114" spans="1:134" ht="13.5" thickBot="1" x14ac:dyDescent="0.25">
      <c r="A114" s="330" t="s">
        <v>782</v>
      </c>
      <c r="B114" s="408" t="s">
        <v>139</v>
      </c>
      <c r="C114" s="11" t="s">
        <v>6</v>
      </c>
      <c r="D114" s="11">
        <v>0.7</v>
      </c>
      <c r="E114" s="11" t="s">
        <v>0</v>
      </c>
      <c r="F114" s="11" t="s">
        <v>21</v>
      </c>
      <c r="G114" s="187" t="s">
        <v>6</v>
      </c>
      <c r="H114" s="11">
        <v>0.4</v>
      </c>
      <c r="I114" s="11" t="s">
        <v>0</v>
      </c>
      <c r="J114" s="11" t="s">
        <v>21</v>
      </c>
      <c r="K114" s="187" t="s">
        <v>6</v>
      </c>
      <c r="L114" s="11">
        <v>0.4</v>
      </c>
      <c r="M114" s="11" t="s">
        <v>0</v>
      </c>
      <c r="N114" s="11" t="s">
        <v>21</v>
      </c>
      <c r="O114" s="187" t="s">
        <v>6</v>
      </c>
      <c r="P114" s="11">
        <v>0.4</v>
      </c>
      <c r="Q114" s="11" t="s">
        <v>0</v>
      </c>
      <c r="R114" s="11" t="s">
        <v>21</v>
      </c>
      <c r="S114" s="187" t="s">
        <v>6</v>
      </c>
      <c r="T114" s="11">
        <v>0.7</v>
      </c>
      <c r="U114" s="11"/>
      <c r="V114" s="11" t="s">
        <v>21</v>
      </c>
      <c r="W114" s="187" t="s">
        <v>6</v>
      </c>
      <c r="X114" s="11">
        <v>0.7</v>
      </c>
      <c r="Y114" s="11"/>
      <c r="Z114" s="11" t="s">
        <v>21</v>
      </c>
      <c r="AA114" s="21"/>
      <c r="AB114" s="204" t="s">
        <v>713</v>
      </c>
      <c r="AC114" s="284" t="s">
        <v>401</v>
      </c>
      <c r="AD114" s="11" t="s">
        <v>6</v>
      </c>
      <c r="AE114" s="11">
        <v>0.7</v>
      </c>
      <c r="AF114" s="11" t="s">
        <v>1</v>
      </c>
      <c r="AG114" s="11" t="s">
        <v>6</v>
      </c>
      <c r="AH114" s="11">
        <v>0.4</v>
      </c>
      <c r="AI114" s="11" t="s">
        <v>1</v>
      </c>
      <c r="AJ114" s="11" t="s">
        <v>6</v>
      </c>
      <c r="AK114" s="11">
        <v>0.4</v>
      </c>
      <c r="AL114" s="11" t="s">
        <v>1</v>
      </c>
      <c r="AM114" s="11" t="s">
        <v>6</v>
      </c>
      <c r="AN114" s="11">
        <v>0.4</v>
      </c>
      <c r="AO114" s="11" t="s">
        <v>1</v>
      </c>
      <c r="AP114" s="11" t="s">
        <v>6</v>
      </c>
      <c r="AQ114" s="11">
        <v>0.7</v>
      </c>
      <c r="AR114" s="11"/>
      <c r="AS114" s="11" t="s">
        <v>6</v>
      </c>
      <c r="AT114" s="11">
        <v>0.7</v>
      </c>
      <c r="AU114" s="11"/>
      <c r="AV114" s="23"/>
      <c r="AW114" s="330" t="s">
        <v>627</v>
      </c>
      <c r="AX114" s="300" t="s">
        <v>204</v>
      </c>
      <c r="AY114" s="11" t="s">
        <v>6</v>
      </c>
      <c r="AZ114" s="11">
        <v>0.7</v>
      </c>
      <c r="BA114" s="187" t="s">
        <v>20</v>
      </c>
      <c r="BB114" s="11" t="s">
        <v>6</v>
      </c>
      <c r="BC114" s="11">
        <v>0.2</v>
      </c>
      <c r="BD114" s="187" t="s">
        <v>20</v>
      </c>
      <c r="BE114" s="11" t="s">
        <v>6</v>
      </c>
      <c r="BF114" s="11">
        <v>0.2</v>
      </c>
      <c r="BG114" s="187" t="s">
        <v>20</v>
      </c>
      <c r="BH114" s="11" t="s">
        <v>6</v>
      </c>
      <c r="BI114" s="11"/>
      <c r="BJ114" s="187" t="s">
        <v>20</v>
      </c>
      <c r="BK114" s="11" t="s">
        <v>6</v>
      </c>
      <c r="BL114" s="11"/>
      <c r="BM114" s="187" t="s">
        <v>20</v>
      </c>
      <c r="BN114" s="11" t="s">
        <v>6</v>
      </c>
      <c r="BO114" s="11"/>
      <c r="BP114" s="187" t="s">
        <v>20</v>
      </c>
      <c r="BQ114" s="23"/>
      <c r="BR114" s="22"/>
      <c r="BS114" s="3"/>
      <c r="BT114" s="3"/>
      <c r="BU114" s="3"/>
      <c r="BV114" s="11"/>
      <c r="BW114" s="25"/>
      <c r="BX114" s="342" t="s">
        <v>526</v>
      </c>
      <c r="BY114" s="361" t="s">
        <v>173</v>
      </c>
      <c r="BZ114" s="11" t="s">
        <v>3</v>
      </c>
      <c r="CA114" s="11">
        <v>0.5</v>
      </c>
      <c r="CB114" s="187" t="str">
        <f t="shared" si="43"/>
        <v>IV</v>
      </c>
      <c r="CC114" s="11" t="s">
        <v>3</v>
      </c>
      <c r="CD114" s="11">
        <v>0.1</v>
      </c>
      <c r="CE114" s="187" t="str">
        <f t="shared" si="44"/>
        <v>IV</v>
      </c>
      <c r="CF114" s="11" t="s">
        <v>3</v>
      </c>
      <c r="CG114" s="11">
        <v>0.1</v>
      </c>
      <c r="CH114" s="187" t="str">
        <f t="shared" si="45"/>
        <v>IV</v>
      </c>
      <c r="CI114" s="11" t="s">
        <v>3</v>
      </c>
      <c r="CJ114" s="11">
        <v>0.1</v>
      </c>
      <c r="CK114" s="187" t="str">
        <f t="shared" si="46"/>
        <v>IV</v>
      </c>
      <c r="CL114" s="11" t="s">
        <v>3</v>
      </c>
      <c r="CM114" s="11">
        <v>0.1</v>
      </c>
      <c r="CN114" s="11" t="s">
        <v>20</v>
      </c>
      <c r="CO114" s="11" t="s">
        <v>3</v>
      </c>
      <c r="CP114" s="11">
        <v>0.1</v>
      </c>
      <c r="CQ114" s="11" t="s">
        <v>20</v>
      </c>
      <c r="CR114" s="23"/>
      <c r="CT114" s="52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2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</row>
    <row r="115" spans="1:134" ht="13.5" thickBot="1" x14ac:dyDescent="0.25">
      <c r="A115" s="322" t="s">
        <v>1322</v>
      </c>
      <c r="B115" s="406" t="s">
        <v>140</v>
      </c>
      <c r="C115" s="11" t="s">
        <v>6</v>
      </c>
      <c r="D115" s="11">
        <v>0.7</v>
      </c>
      <c r="E115" s="11" t="s">
        <v>0</v>
      </c>
      <c r="F115" s="11" t="s">
        <v>21</v>
      </c>
      <c r="G115" s="187" t="s">
        <v>6</v>
      </c>
      <c r="H115" s="11">
        <v>0.4</v>
      </c>
      <c r="I115" s="11" t="s">
        <v>0</v>
      </c>
      <c r="J115" s="11" t="s">
        <v>21</v>
      </c>
      <c r="K115" s="187" t="s">
        <v>6</v>
      </c>
      <c r="L115" s="11">
        <v>0.4</v>
      </c>
      <c r="M115" s="11" t="s">
        <v>0</v>
      </c>
      <c r="N115" s="11" t="s">
        <v>21</v>
      </c>
      <c r="O115" s="187" t="s">
        <v>6</v>
      </c>
      <c r="P115" s="11">
        <v>0.4</v>
      </c>
      <c r="Q115" s="11" t="s">
        <v>0</v>
      </c>
      <c r="R115" s="11" t="s">
        <v>21</v>
      </c>
      <c r="S115" s="187" t="s">
        <v>6</v>
      </c>
      <c r="T115" s="11">
        <v>0.7</v>
      </c>
      <c r="U115" s="11"/>
      <c r="V115" s="11" t="s">
        <v>21</v>
      </c>
      <c r="W115" s="187" t="s">
        <v>6</v>
      </c>
      <c r="X115" s="11">
        <v>0.7</v>
      </c>
      <c r="Y115" s="11"/>
      <c r="Z115" s="11" t="s">
        <v>21</v>
      </c>
      <c r="AA115" s="21"/>
      <c r="AB115" s="334" t="s">
        <v>714</v>
      </c>
      <c r="AC115" s="313" t="s">
        <v>202</v>
      </c>
      <c r="AD115" s="11" t="s">
        <v>6</v>
      </c>
      <c r="AE115" s="11">
        <v>0.7</v>
      </c>
      <c r="AF115" s="11" t="s">
        <v>2</v>
      </c>
      <c r="AG115" s="11" t="s">
        <v>6</v>
      </c>
      <c r="AH115" s="11">
        <v>0.4</v>
      </c>
      <c r="AI115" s="11" t="s">
        <v>2</v>
      </c>
      <c r="AJ115" s="11" t="s">
        <v>6</v>
      </c>
      <c r="AK115" s="11">
        <v>0.4</v>
      </c>
      <c r="AL115" s="11" t="s">
        <v>2</v>
      </c>
      <c r="AM115" s="11" t="s">
        <v>6</v>
      </c>
      <c r="AN115" s="11">
        <v>0.4</v>
      </c>
      <c r="AO115" s="11" t="s">
        <v>2</v>
      </c>
      <c r="AP115" s="11" t="s">
        <v>6</v>
      </c>
      <c r="AQ115" s="11">
        <v>0.7</v>
      </c>
      <c r="AR115" s="11"/>
      <c r="AS115" s="11" t="s">
        <v>6</v>
      </c>
      <c r="AT115" s="11">
        <v>0.7</v>
      </c>
      <c r="AU115" s="11"/>
      <c r="AV115" s="188"/>
      <c r="AW115" s="332" t="s">
        <v>628</v>
      </c>
      <c r="AX115" s="302" t="s">
        <v>175</v>
      </c>
      <c r="AY115" s="11" t="s">
        <v>6</v>
      </c>
      <c r="AZ115" s="11">
        <v>0.7</v>
      </c>
      <c r="BA115" s="187" t="s">
        <v>20</v>
      </c>
      <c r="BB115" s="11" t="s">
        <v>6</v>
      </c>
      <c r="BC115" s="11">
        <v>0.2</v>
      </c>
      <c r="BD115" s="187" t="s">
        <v>20</v>
      </c>
      <c r="BE115" s="11" t="s">
        <v>6</v>
      </c>
      <c r="BF115" s="11">
        <v>0.2</v>
      </c>
      <c r="BG115" s="187" t="s">
        <v>20</v>
      </c>
      <c r="BH115" s="11" t="s">
        <v>6</v>
      </c>
      <c r="BI115" s="11"/>
      <c r="BJ115" s="187" t="s">
        <v>20</v>
      </c>
      <c r="BK115" s="11" t="s">
        <v>6</v>
      </c>
      <c r="BL115" s="11"/>
      <c r="BM115" s="187" t="s">
        <v>20</v>
      </c>
      <c r="BN115" s="11" t="s">
        <v>6</v>
      </c>
      <c r="BO115" s="11"/>
      <c r="BP115" s="187" t="s">
        <v>20</v>
      </c>
      <c r="BQ115" s="23"/>
      <c r="BR115" s="22"/>
      <c r="BS115" s="3"/>
      <c r="BT115" s="3"/>
      <c r="BU115" s="3"/>
      <c r="BV115" s="11"/>
      <c r="BW115" s="25"/>
      <c r="BX115" s="329" t="s">
        <v>527</v>
      </c>
      <c r="BY115" s="364" t="s">
        <v>307</v>
      </c>
      <c r="BZ115" s="11" t="s">
        <v>3</v>
      </c>
      <c r="CA115" s="11">
        <v>0.5</v>
      </c>
      <c r="CB115" s="187" t="str">
        <f t="shared" si="43"/>
        <v>IV</v>
      </c>
      <c r="CC115" s="11" t="s">
        <v>3</v>
      </c>
      <c r="CD115" s="11">
        <v>0.1</v>
      </c>
      <c r="CE115" s="187" t="str">
        <f t="shared" si="44"/>
        <v>IV</v>
      </c>
      <c r="CF115" s="11" t="s">
        <v>3</v>
      </c>
      <c r="CG115" s="11">
        <v>0.1</v>
      </c>
      <c r="CH115" s="187" t="str">
        <f t="shared" si="45"/>
        <v>IV</v>
      </c>
      <c r="CI115" s="11" t="s">
        <v>3</v>
      </c>
      <c r="CJ115" s="11">
        <v>0.1</v>
      </c>
      <c r="CK115" s="187" t="str">
        <f t="shared" si="46"/>
        <v>IV</v>
      </c>
      <c r="CL115" s="11" t="s">
        <v>3</v>
      </c>
      <c r="CM115" s="11">
        <v>0.1</v>
      </c>
      <c r="CN115" s="11" t="s">
        <v>20</v>
      </c>
      <c r="CO115" s="11" t="s">
        <v>3</v>
      </c>
      <c r="CP115" s="11">
        <v>0.1</v>
      </c>
      <c r="CQ115" s="11" t="s">
        <v>20</v>
      </c>
      <c r="CR115" s="23"/>
      <c r="CS115" s="344" t="s">
        <v>42</v>
      </c>
      <c r="CT115" s="345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2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</row>
    <row r="116" spans="1:134" ht="13.5" thickBot="1" x14ac:dyDescent="0.25">
      <c r="A116" s="329" t="s">
        <v>783</v>
      </c>
      <c r="B116" s="407" t="s">
        <v>141</v>
      </c>
      <c r="C116" s="11" t="s">
        <v>6</v>
      </c>
      <c r="D116" s="11">
        <v>0.7</v>
      </c>
      <c r="E116" s="11" t="s">
        <v>0</v>
      </c>
      <c r="F116" s="11" t="s">
        <v>21</v>
      </c>
      <c r="G116" s="187" t="s">
        <v>6</v>
      </c>
      <c r="H116" s="11">
        <v>0.4</v>
      </c>
      <c r="I116" s="11" t="s">
        <v>0</v>
      </c>
      <c r="J116" s="11" t="s">
        <v>21</v>
      </c>
      <c r="K116" s="187" t="s">
        <v>6</v>
      </c>
      <c r="L116" s="11">
        <v>0.4</v>
      </c>
      <c r="M116" s="11" t="s">
        <v>0</v>
      </c>
      <c r="N116" s="11" t="s">
        <v>21</v>
      </c>
      <c r="O116" s="187" t="s">
        <v>6</v>
      </c>
      <c r="P116" s="11">
        <v>0.4</v>
      </c>
      <c r="Q116" s="11" t="s">
        <v>0</v>
      </c>
      <c r="R116" s="11" t="s">
        <v>21</v>
      </c>
      <c r="S116" s="187" t="s">
        <v>6</v>
      </c>
      <c r="T116" s="11">
        <v>0.7</v>
      </c>
      <c r="U116" s="11"/>
      <c r="V116" s="11" t="s">
        <v>21</v>
      </c>
      <c r="W116" s="187" t="s">
        <v>6</v>
      </c>
      <c r="X116" s="11">
        <v>0.7</v>
      </c>
      <c r="Y116" s="11"/>
      <c r="Z116" s="11" t="s">
        <v>21</v>
      </c>
      <c r="AA116" s="21"/>
      <c r="AB116" s="321" t="s">
        <v>715</v>
      </c>
      <c r="AC116" s="312" t="s">
        <v>146</v>
      </c>
      <c r="AD116" s="11" t="s">
        <v>6</v>
      </c>
      <c r="AE116" s="11">
        <v>0.7</v>
      </c>
      <c r="AF116" s="11" t="s">
        <v>2</v>
      </c>
      <c r="AG116" s="11" t="s">
        <v>6</v>
      </c>
      <c r="AH116" s="11">
        <v>0.4</v>
      </c>
      <c r="AI116" s="11" t="s">
        <v>2</v>
      </c>
      <c r="AJ116" s="11" t="s">
        <v>6</v>
      </c>
      <c r="AK116" s="11">
        <v>0.4</v>
      </c>
      <c r="AL116" s="11" t="s">
        <v>2</v>
      </c>
      <c r="AM116" s="11" t="s">
        <v>6</v>
      </c>
      <c r="AN116" s="11">
        <v>0.4</v>
      </c>
      <c r="AO116" s="11" t="s">
        <v>2</v>
      </c>
      <c r="AP116" s="11" t="s">
        <v>6</v>
      </c>
      <c r="AQ116" s="11">
        <v>0.7</v>
      </c>
      <c r="AR116" s="11"/>
      <c r="AS116" s="11" t="s">
        <v>6</v>
      </c>
      <c r="AT116" s="11">
        <v>0.7</v>
      </c>
      <c r="AU116" s="11"/>
      <c r="AV116" s="188"/>
      <c r="AW116" s="326" t="s">
        <v>629</v>
      </c>
      <c r="AX116" s="343" t="s">
        <v>175</v>
      </c>
      <c r="AY116" s="11" t="s">
        <v>6</v>
      </c>
      <c r="AZ116" s="11">
        <v>0.7</v>
      </c>
      <c r="BA116" s="187" t="s">
        <v>20</v>
      </c>
      <c r="BB116" s="11" t="s">
        <v>6</v>
      </c>
      <c r="BC116" s="11">
        <v>0.2</v>
      </c>
      <c r="BD116" s="187" t="s">
        <v>20</v>
      </c>
      <c r="BE116" s="11" t="s">
        <v>6</v>
      </c>
      <c r="BF116" s="11">
        <v>0.2</v>
      </c>
      <c r="BG116" s="187" t="s">
        <v>20</v>
      </c>
      <c r="BH116" s="11" t="s">
        <v>6</v>
      </c>
      <c r="BI116" s="11"/>
      <c r="BJ116" s="187" t="s">
        <v>20</v>
      </c>
      <c r="BK116" s="11" t="s">
        <v>6</v>
      </c>
      <c r="BL116" s="11"/>
      <c r="BM116" s="187" t="s">
        <v>20</v>
      </c>
      <c r="BN116" s="11" t="s">
        <v>6</v>
      </c>
      <c r="BO116" s="11"/>
      <c r="BP116" s="187" t="s">
        <v>20</v>
      </c>
      <c r="BQ116" s="23"/>
      <c r="BR116" s="22"/>
      <c r="BS116" s="3"/>
      <c r="BT116" s="3"/>
      <c r="BU116" s="3"/>
      <c r="BV116" s="11"/>
      <c r="BW116" s="25"/>
      <c r="BX116" s="204" t="s">
        <v>528</v>
      </c>
      <c r="BY116" s="238" t="s">
        <v>307</v>
      </c>
      <c r="BZ116" s="11" t="s">
        <v>3</v>
      </c>
      <c r="CA116" s="11">
        <v>0.5</v>
      </c>
      <c r="CB116" s="187" t="str">
        <f t="shared" si="43"/>
        <v>IV</v>
      </c>
      <c r="CC116" s="11" t="s">
        <v>3</v>
      </c>
      <c r="CD116" s="11">
        <v>0.1</v>
      </c>
      <c r="CE116" s="187" t="str">
        <f t="shared" si="44"/>
        <v>IV</v>
      </c>
      <c r="CF116" s="11" t="s">
        <v>3</v>
      </c>
      <c r="CG116" s="11">
        <v>0.1</v>
      </c>
      <c r="CH116" s="187" t="str">
        <f t="shared" si="45"/>
        <v>IV</v>
      </c>
      <c r="CI116" s="11" t="s">
        <v>3</v>
      </c>
      <c r="CJ116" s="11">
        <v>0.1</v>
      </c>
      <c r="CK116" s="187" t="str">
        <f t="shared" si="46"/>
        <v>IV</v>
      </c>
      <c r="CL116" s="11" t="s">
        <v>3</v>
      </c>
      <c r="CM116" s="11">
        <v>0.1</v>
      </c>
      <c r="CN116" s="11" t="s">
        <v>20</v>
      </c>
      <c r="CO116" s="11" t="s">
        <v>3</v>
      </c>
      <c r="CP116" s="11">
        <v>0.1</v>
      </c>
      <c r="CQ116" s="11" t="s">
        <v>20</v>
      </c>
      <c r="CR116" s="23"/>
      <c r="CS116" s="355" t="s">
        <v>902</v>
      </c>
      <c r="CT116" s="349" t="s">
        <v>132</v>
      </c>
      <c r="CU116" s="11" t="s">
        <v>6</v>
      </c>
      <c r="CV116" s="11">
        <v>0.7</v>
      </c>
      <c r="CW116" s="11" t="s">
        <v>0</v>
      </c>
      <c r="CX116" s="11" t="s">
        <v>6</v>
      </c>
      <c r="CY116" s="11"/>
      <c r="CZ116" s="11" t="s">
        <v>0</v>
      </c>
      <c r="DA116" s="11" t="s">
        <v>6</v>
      </c>
      <c r="DB116" s="11"/>
      <c r="DC116" s="11" t="s">
        <v>0</v>
      </c>
      <c r="DD116" s="11" t="s">
        <v>6</v>
      </c>
      <c r="DE116" s="11"/>
      <c r="DF116" s="11" t="s">
        <v>0</v>
      </c>
      <c r="DG116" s="11" t="s">
        <v>6</v>
      </c>
      <c r="DH116" s="11"/>
      <c r="DI116" s="11"/>
      <c r="DJ116" s="11" t="s">
        <v>6</v>
      </c>
      <c r="DK116" s="11"/>
      <c r="DL116" s="11"/>
      <c r="DM116" s="2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</row>
    <row r="117" spans="1:134" ht="13.5" thickBot="1" x14ac:dyDescent="0.25">
      <c r="A117" s="330" t="s">
        <v>784</v>
      </c>
      <c r="B117" s="408" t="s">
        <v>141</v>
      </c>
      <c r="C117" s="11" t="s">
        <v>6</v>
      </c>
      <c r="D117" s="11">
        <v>0.7</v>
      </c>
      <c r="E117" s="11" t="s">
        <v>0</v>
      </c>
      <c r="F117" s="11" t="s">
        <v>21</v>
      </c>
      <c r="G117" s="187" t="s">
        <v>6</v>
      </c>
      <c r="H117" s="11">
        <v>0.4</v>
      </c>
      <c r="I117" s="11" t="s">
        <v>0</v>
      </c>
      <c r="J117" s="11" t="s">
        <v>21</v>
      </c>
      <c r="K117" s="187" t="s">
        <v>6</v>
      </c>
      <c r="L117" s="11">
        <v>0.4</v>
      </c>
      <c r="M117" s="11" t="s">
        <v>0</v>
      </c>
      <c r="N117" s="11" t="s">
        <v>21</v>
      </c>
      <c r="O117" s="187" t="s">
        <v>6</v>
      </c>
      <c r="P117" s="11">
        <v>0.4</v>
      </c>
      <c r="Q117" s="11" t="s">
        <v>0</v>
      </c>
      <c r="R117" s="11" t="s">
        <v>21</v>
      </c>
      <c r="S117" s="187" t="s">
        <v>6</v>
      </c>
      <c r="T117" s="11">
        <v>0.7</v>
      </c>
      <c r="U117" s="11"/>
      <c r="V117" s="11" t="s">
        <v>21</v>
      </c>
      <c r="W117" s="187" t="s">
        <v>6</v>
      </c>
      <c r="X117" s="11">
        <v>0.7</v>
      </c>
      <c r="Y117" s="11"/>
      <c r="Z117" s="11" t="s">
        <v>21</v>
      </c>
      <c r="AA117" s="21"/>
      <c r="AB117" s="332" t="s">
        <v>1293</v>
      </c>
      <c r="AC117" s="302" t="s">
        <v>147</v>
      </c>
      <c r="AD117" s="11" t="s">
        <v>6</v>
      </c>
      <c r="AE117" s="11">
        <v>0.7</v>
      </c>
      <c r="AF117" s="11" t="s">
        <v>2</v>
      </c>
      <c r="AG117" s="11" t="s">
        <v>6</v>
      </c>
      <c r="AH117" s="11">
        <v>0.4</v>
      </c>
      <c r="AI117" s="11" t="s">
        <v>2</v>
      </c>
      <c r="AJ117" s="11" t="s">
        <v>6</v>
      </c>
      <c r="AK117" s="11">
        <v>0.4</v>
      </c>
      <c r="AL117" s="11" t="s">
        <v>2</v>
      </c>
      <c r="AM117" s="11" t="s">
        <v>6</v>
      </c>
      <c r="AN117" s="11">
        <v>0.4</v>
      </c>
      <c r="AO117" s="11" t="s">
        <v>2</v>
      </c>
      <c r="AP117" s="11" t="s">
        <v>6</v>
      </c>
      <c r="AQ117" s="11">
        <v>0.7</v>
      </c>
      <c r="AR117" s="11"/>
      <c r="AS117" s="11" t="s">
        <v>6</v>
      </c>
      <c r="AT117" s="11">
        <v>0.7</v>
      </c>
      <c r="AU117" s="11"/>
      <c r="AV117" s="188"/>
      <c r="AW117" s="185"/>
      <c r="AX117" s="185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23"/>
      <c r="BR117" s="22"/>
      <c r="BS117" s="3"/>
      <c r="BT117" s="3"/>
      <c r="BU117" s="3"/>
      <c r="BV117" s="11"/>
      <c r="BW117" s="25"/>
      <c r="BX117" s="204" t="s">
        <v>529</v>
      </c>
      <c r="BY117" s="238" t="s">
        <v>307</v>
      </c>
      <c r="BZ117" s="11" t="s">
        <v>3</v>
      </c>
      <c r="CA117" s="11">
        <v>0.5</v>
      </c>
      <c r="CB117" s="187" t="str">
        <f t="shared" si="43"/>
        <v>IV</v>
      </c>
      <c r="CC117" s="11" t="s">
        <v>3</v>
      </c>
      <c r="CD117" s="11">
        <v>0.1</v>
      </c>
      <c r="CE117" s="187" t="str">
        <f t="shared" si="44"/>
        <v>IV</v>
      </c>
      <c r="CF117" s="11" t="s">
        <v>3</v>
      </c>
      <c r="CG117" s="11">
        <v>0.1</v>
      </c>
      <c r="CH117" s="187" t="str">
        <f t="shared" si="45"/>
        <v>IV</v>
      </c>
      <c r="CI117" s="11" t="s">
        <v>3</v>
      </c>
      <c r="CJ117" s="11">
        <v>0.1</v>
      </c>
      <c r="CK117" s="187" t="str">
        <f t="shared" si="46"/>
        <v>IV</v>
      </c>
      <c r="CL117" s="11" t="s">
        <v>3</v>
      </c>
      <c r="CM117" s="11">
        <v>0.1</v>
      </c>
      <c r="CN117" s="11" t="s">
        <v>20</v>
      </c>
      <c r="CO117" s="11" t="s">
        <v>3</v>
      </c>
      <c r="CP117" s="11">
        <v>0.1</v>
      </c>
      <c r="CQ117" s="11" t="s">
        <v>20</v>
      </c>
      <c r="CR117" s="23"/>
      <c r="CS117" s="342" t="s">
        <v>903</v>
      </c>
      <c r="CT117" s="361" t="s">
        <v>132</v>
      </c>
      <c r="CU117" s="11" t="s">
        <v>6</v>
      </c>
      <c r="CV117" s="11">
        <v>0.7</v>
      </c>
      <c r="CW117" s="11" t="s">
        <v>0</v>
      </c>
      <c r="CX117" s="11" t="s">
        <v>6</v>
      </c>
      <c r="CY117" s="11"/>
      <c r="CZ117" s="11" t="s">
        <v>0</v>
      </c>
      <c r="DA117" s="11" t="s">
        <v>6</v>
      </c>
      <c r="DB117" s="11"/>
      <c r="DC117" s="11" t="s">
        <v>0</v>
      </c>
      <c r="DD117" s="11" t="s">
        <v>6</v>
      </c>
      <c r="DE117" s="11"/>
      <c r="DF117" s="11" t="s">
        <v>0</v>
      </c>
      <c r="DG117" s="11" t="s">
        <v>6</v>
      </c>
      <c r="DH117" s="11"/>
      <c r="DI117" s="11"/>
      <c r="DJ117" s="11" t="s">
        <v>6</v>
      </c>
      <c r="DK117" s="11"/>
      <c r="DL117" s="11"/>
      <c r="DM117" s="2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</row>
    <row r="118" spans="1:134" ht="13.5" thickBot="1" x14ac:dyDescent="0.25">
      <c r="A118" s="332" t="s">
        <v>785</v>
      </c>
      <c r="B118" s="409" t="s">
        <v>432</v>
      </c>
      <c r="C118" s="11" t="s">
        <v>6</v>
      </c>
      <c r="D118" s="11">
        <v>0.7</v>
      </c>
      <c r="E118" s="11" t="s">
        <v>0</v>
      </c>
      <c r="F118" s="11" t="s">
        <v>21</v>
      </c>
      <c r="G118" s="187" t="s">
        <v>6</v>
      </c>
      <c r="H118" s="11">
        <v>0.4</v>
      </c>
      <c r="I118" s="11" t="s">
        <v>0</v>
      </c>
      <c r="J118" s="11" t="s">
        <v>21</v>
      </c>
      <c r="K118" s="187" t="s">
        <v>6</v>
      </c>
      <c r="L118" s="11">
        <v>0.4</v>
      </c>
      <c r="M118" s="11" t="s">
        <v>0</v>
      </c>
      <c r="N118" s="11" t="s">
        <v>21</v>
      </c>
      <c r="O118" s="187" t="s">
        <v>6</v>
      </c>
      <c r="P118" s="11">
        <v>0.4</v>
      </c>
      <c r="Q118" s="11" t="s">
        <v>0</v>
      </c>
      <c r="R118" s="11" t="s">
        <v>21</v>
      </c>
      <c r="S118" s="187" t="s">
        <v>6</v>
      </c>
      <c r="T118" s="11">
        <v>0.7</v>
      </c>
      <c r="U118" s="11"/>
      <c r="V118" s="11" t="s">
        <v>21</v>
      </c>
      <c r="W118" s="187" t="s">
        <v>6</v>
      </c>
      <c r="X118" s="11">
        <v>0.7</v>
      </c>
      <c r="Y118" s="11"/>
      <c r="Z118" s="11" t="s">
        <v>21</v>
      </c>
      <c r="AA118" s="21"/>
      <c r="AB118" s="342" t="s">
        <v>1294</v>
      </c>
      <c r="AC118" s="296" t="s">
        <v>147</v>
      </c>
      <c r="AD118" s="11" t="s">
        <v>6</v>
      </c>
      <c r="AE118" s="11">
        <v>0.7</v>
      </c>
      <c r="AF118" s="11" t="s">
        <v>2</v>
      </c>
      <c r="AG118" s="11" t="s">
        <v>6</v>
      </c>
      <c r="AH118" s="11">
        <v>0.4</v>
      </c>
      <c r="AI118" s="11" t="s">
        <v>2</v>
      </c>
      <c r="AJ118" s="11" t="s">
        <v>6</v>
      </c>
      <c r="AK118" s="11">
        <v>0.4</v>
      </c>
      <c r="AL118" s="11" t="s">
        <v>2</v>
      </c>
      <c r="AM118" s="11" t="s">
        <v>6</v>
      </c>
      <c r="AN118" s="11">
        <v>0.4</v>
      </c>
      <c r="AO118" s="11" t="s">
        <v>2</v>
      </c>
      <c r="AP118" s="11" t="s">
        <v>6</v>
      </c>
      <c r="AQ118" s="11">
        <v>0.7</v>
      </c>
      <c r="AR118" s="11"/>
      <c r="AS118" s="11" t="s">
        <v>6</v>
      </c>
      <c r="AT118" s="11">
        <v>0.7</v>
      </c>
      <c r="AU118" s="11"/>
      <c r="AV118" s="188"/>
      <c r="AW118" s="318" t="s">
        <v>108</v>
      </c>
      <c r="AX118" s="319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88"/>
      <c r="BR118" s="22"/>
      <c r="BS118" s="3"/>
      <c r="BT118" s="3"/>
      <c r="BU118" s="3"/>
      <c r="BV118" s="11"/>
      <c r="BW118" s="25"/>
      <c r="BX118" s="330" t="s">
        <v>530</v>
      </c>
      <c r="BY118" s="369" t="s">
        <v>307</v>
      </c>
      <c r="BZ118" s="11" t="s">
        <v>3</v>
      </c>
      <c r="CA118" s="11">
        <v>0.5</v>
      </c>
      <c r="CB118" s="187" t="str">
        <f t="shared" si="43"/>
        <v>IV</v>
      </c>
      <c r="CC118" s="11" t="s">
        <v>3</v>
      </c>
      <c r="CD118" s="11">
        <v>0.1</v>
      </c>
      <c r="CE118" s="187" t="str">
        <f t="shared" si="44"/>
        <v>IV</v>
      </c>
      <c r="CF118" s="11" t="s">
        <v>3</v>
      </c>
      <c r="CG118" s="11">
        <v>0.1</v>
      </c>
      <c r="CH118" s="187" t="str">
        <f t="shared" si="45"/>
        <v>IV</v>
      </c>
      <c r="CI118" s="11" t="s">
        <v>3</v>
      </c>
      <c r="CJ118" s="11">
        <v>0.1</v>
      </c>
      <c r="CK118" s="187" t="str">
        <f t="shared" si="46"/>
        <v>IV</v>
      </c>
      <c r="CL118" s="11" t="s">
        <v>3</v>
      </c>
      <c r="CM118" s="11">
        <v>0.1</v>
      </c>
      <c r="CN118" s="11" t="s">
        <v>20</v>
      </c>
      <c r="CO118" s="11" t="s">
        <v>3</v>
      </c>
      <c r="CP118" s="11">
        <v>0.1</v>
      </c>
      <c r="CQ118" s="11" t="s">
        <v>20</v>
      </c>
      <c r="CR118" s="23"/>
      <c r="CS118" s="321" t="s">
        <v>904</v>
      </c>
      <c r="CT118" s="362" t="s">
        <v>133</v>
      </c>
      <c r="CU118" s="11" t="s">
        <v>6</v>
      </c>
      <c r="CV118" s="11">
        <v>0.7</v>
      </c>
      <c r="CW118" s="11" t="s">
        <v>0</v>
      </c>
      <c r="CX118" s="11" t="s">
        <v>6</v>
      </c>
      <c r="CY118" s="11"/>
      <c r="CZ118" s="11" t="s">
        <v>0</v>
      </c>
      <c r="DA118" s="11" t="s">
        <v>6</v>
      </c>
      <c r="DB118" s="11"/>
      <c r="DC118" s="11" t="s">
        <v>0</v>
      </c>
      <c r="DD118" s="11" t="s">
        <v>6</v>
      </c>
      <c r="DE118" s="11"/>
      <c r="DF118" s="11" t="s">
        <v>0</v>
      </c>
      <c r="DG118" s="11" t="s">
        <v>6</v>
      </c>
      <c r="DH118" s="11"/>
      <c r="DI118" s="11"/>
      <c r="DJ118" s="11" t="s">
        <v>6</v>
      </c>
      <c r="DK118" s="11"/>
      <c r="DL118" s="11"/>
      <c r="DM118" s="2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</row>
    <row r="119" spans="1:134" ht="13.5" thickBot="1" x14ac:dyDescent="0.25">
      <c r="A119" s="342" t="s">
        <v>786</v>
      </c>
      <c r="B119" s="411" t="s">
        <v>432</v>
      </c>
      <c r="C119" s="11" t="s">
        <v>6</v>
      </c>
      <c r="D119" s="11">
        <v>0.7</v>
      </c>
      <c r="E119" s="11" t="s">
        <v>0</v>
      </c>
      <c r="F119" s="11" t="s">
        <v>21</v>
      </c>
      <c r="G119" s="187" t="s">
        <v>6</v>
      </c>
      <c r="H119" s="11">
        <v>0.4</v>
      </c>
      <c r="I119" s="11" t="s">
        <v>0</v>
      </c>
      <c r="J119" s="11" t="s">
        <v>21</v>
      </c>
      <c r="K119" s="187" t="s">
        <v>6</v>
      </c>
      <c r="L119" s="11">
        <v>0.4</v>
      </c>
      <c r="M119" s="11" t="s">
        <v>0</v>
      </c>
      <c r="N119" s="11" t="s">
        <v>21</v>
      </c>
      <c r="O119" s="187" t="s">
        <v>6</v>
      </c>
      <c r="P119" s="11">
        <v>0.4</v>
      </c>
      <c r="Q119" s="11" t="s">
        <v>0</v>
      </c>
      <c r="R119" s="11" t="s">
        <v>21</v>
      </c>
      <c r="S119" s="187" t="s">
        <v>6</v>
      </c>
      <c r="T119" s="11">
        <v>0.7</v>
      </c>
      <c r="U119" s="11"/>
      <c r="V119" s="11" t="s">
        <v>21</v>
      </c>
      <c r="W119" s="187" t="s">
        <v>6</v>
      </c>
      <c r="X119" s="11">
        <v>0.7</v>
      </c>
      <c r="Y119" s="11"/>
      <c r="Z119" s="11" t="s">
        <v>21</v>
      </c>
      <c r="AA119" s="21"/>
      <c r="AB119" s="329" t="s">
        <v>1297</v>
      </c>
      <c r="AC119" s="298" t="s">
        <v>148</v>
      </c>
      <c r="AD119" s="11" t="s">
        <v>6</v>
      </c>
      <c r="AE119" s="11">
        <v>0.7</v>
      </c>
      <c r="AF119" s="11" t="s">
        <v>2</v>
      </c>
      <c r="AG119" s="11" t="s">
        <v>6</v>
      </c>
      <c r="AH119" s="11">
        <v>0.4</v>
      </c>
      <c r="AI119" s="11" t="s">
        <v>2</v>
      </c>
      <c r="AJ119" s="11" t="s">
        <v>6</v>
      </c>
      <c r="AK119" s="11">
        <v>0.4</v>
      </c>
      <c r="AL119" s="11" t="s">
        <v>2</v>
      </c>
      <c r="AM119" s="11" t="s">
        <v>6</v>
      </c>
      <c r="AN119" s="11">
        <v>0.4</v>
      </c>
      <c r="AO119" s="11" t="s">
        <v>2</v>
      </c>
      <c r="AP119" s="11" t="s">
        <v>6</v>
      </c>
      <c r="AQ119" s="11">
        <v>0.7</v>
      </c>
      <c r="AR119" s="11"/>
      <c r="AS119" s="11" t="s">
        <v>6</v>
      </c>
      <c r="AT119" s="11">
        <v>0.7</v>
      </c>
      <c r="AU119" s="11"/>
      <c r="AV119" s="188"/>
      <c r="AW119" s="434" t="s">
        <v>1209</v>
      </c>
      <c r="AX119" s="348" t="s">
        <v>470</v>
      </c>
      <c r="AY119" s="11" t="s">
        <v>9</v>
      </c>
      <c r="AZ119" s="11">
        <v>0.9</v>
      </c>
      <c r="BA119" s="11" t="s">
        <v>0</v>
      </c>
      <c r="BB119" s="11" t="s">
        <v>9</v>
      </c>
      <c r="BC119" s="11">
        <v>0.3</v>
      </c>
      <c r="BD119" s="11" t="s">
        <v>0</v>
      </c>
      <c r="BE119" s="11" t="s">
        <v>9</v>
      </c>
      <c r="BF119" s="11">
        <v>0.3</v>
      </c>
      <c r="BG119" s="11" t="s">
        <v>0</v>
      </c>
      <c r="BH119" s="11" t="s">
        <v>9</v>
      </c>
      <c r="BI119" s="11"/>
      <c r="BJ119" s="11" t="s">
        <v>0</v>
      </c>
      <c r="BK119" s="11" t="s">
        <v>9</v>
      </c>
      <c r="BL119" s="11"/>
      <c r="BM119" s="11"/>
      <c r="BN119" s="11" t="s">
        <v>9</v>
      </c>
      <c r="BO119" s="11"/>
      <c r="BP119" s="11"/>
      <c r="BQ119" s="188"/>
      <c r="BR119" s="22"/>
      <c r="BS119" s="3"/>
      <c r="BT119" s="3"/>
      <c r="BU119" s="3"/>
      <c r="BV119" s="11"/>
      <c r="BW119" s="25"/>
      <c r="BX119" s="341" t="s">
        <v>531</v>
      </c>
      <c r="BY119" s="375" t="s">
        <v>431</v>
      </c>
      <c r="BZ119" s="11" t="s">
        <v>3</v>
      </c>
      <c r="CA119" s="11">
        <v>0.5</v>
      </c>
      <c r="CB119" s="187" t="str">
        <f t="shared" si="43"/>
        <v>IV</v>
      </c>
      <c r="CC119" s="11" t="s">
        <v>3</v>
      </c>
      <c r="CD119" s="11">
        <v>0.1</v>
      </c>
      <c r="CE119" s="187" t="str">
        <f t="shared" si="44"/>
        <v>IV</v>
      </c>
      <c r="CF119" s="11" t="s">
        <v>3</v>
      </c>
      <c r="CG119" s="11">
        <v>0.1</v>
      </c>
      <c r="CH119" s="187" t="str">
        <f t="shared" si="45"/>
        <v>IV</v>
      </c>
      <c r="CI119" s="11" t="s">
        <v>3</v>
      </c>
      <c r="CJ119" s="11">
        <v>0.1</v>
      </c>
      <c r="CK119" s="187" t="str">
        <f t="shared" si="46"/>
        <v>IV</v>
      </c>
      <c r="CL119" s="11" t="s">
        <v>3</v>
      </c>
      <c r="CM119" s="11">
        <v>0.1</v>
      </c>
      <c r="CN119" s="11" t="s">
        <v>20</v>
      </c>
      <c r="CO119" s="11" t="s">
        <v>3</v>
      </c>
      <c r="CP119" s="11">
        <v>0.1</v>
      </c>
      <c r="CQ119" s="11" t="s">
        <v>20</v>
      </c>
      <c r="CR119" s="23"/>
      <c r="CS119" s="322" t="s">
        <v>1451</v>
      </c>
      <c r="CT119" s="363" t="s">
        <v>134</v>
      </c>
      <c r="CU119" s="11" t="s">
        <v>6</v>
      </c>
      <c r="CV119" s="11">
        <v>0.7</v>
      </c>
      <c r="CW119" s="11" t="s">
        <v>0</v>
      </c>
      <c r="CX119" s="11" t="s">
        <v>6</v>
      </c>
      <c r="CY119" s="11"/>
      <c r="CZ119" s="11" t="s">
        <v>0</v>
      </c>
      <c r="DA119" s="11" t="s">
        <v>6</v>
      </c>
      <c r="DB119" s="11"/>
      <c r="DC119" s="11" t="s">
        <v>0</v>
      </c>
      <c r="DD119" s="11" t="s">
        <v>6</v>
      </c>
      <c r="DE119" s="11"/>
      <c r="DF119" s="11" t="s">
        <v>0</v>
      </c>
      <c r="DG119" s="11" t="s">
        <v>6</v>
      </c>
      <c r="DH119" s="11"/>
      <c r="DI119" s="11"/>
      <c r="DJ119" s="11" t="s">
        <v>6</v>
      </c>
      <c r="DK119" s="11"/>
      <c r="DL119" s="11"/>
      <c r="DM119" s="2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</row>
    <row r="120" spans="1:134" ht="13.5" thickBot="1" x14ac:dyDescent="0.25">
      <c r="A120" s="321" t="s">
        <v>787</v>
      </c>
      <c r="B120" s="405" t="s">
        <v>142</v>
      </c>
      <c r="C120" s="11" t="s">
        <v>6</v>
      </c>
      <c r="D120" s="11">
        <v>0.7</v>
      </c>
      <c r="E120" s="11" t="s">
        <v>0</v>
      </c>
      <c r="F120" s="11" t="s">
        <v>21</v>
      </c>
      <c r="G120" s="187" t="s">
        <v>6</v>
      </c>
      <c r="H120" s="11">
        <v>0.4</v>
      </c>
      <c r="I120" s="11" t="s">
        <v>0</v>
      </c>
      <c r="J120" s="11" t="s">
        <v>21</v>
      </c>
      <c r="K120" s="187" t="s">
        <v>6</v>
      </c>
      <c r="L120" s="11">
        <v>0.4</v>
      </c>
      <c r="M120" s="11" t="s">
        <v>0</v>
      </c>
      <c r="N120" s="11" t="s">
        <v>21</v>
      </c>
      <c r="O120" s="187" t="s">
        <v>6</v>
      </c>
      <c r="P120" s="11">
        <v>0.4</v>
      </c>
      <c r="Q120" s="11" t="s">
        <v>0</v>
      </c>
      <c r="R120" s="11" t="s">
        <v>21</v>
      </c>
      <c r="S120" s="187" t="s">
        <v>6</v>
      </c>
      <c r="T120" s="11">
        <v>0.7</v>
      </c>
      <c r="U120" s="11"/>
      <c r="V120" s="11" t="s">
        <v>21</v>
      </c>
      <c r="W120" s="187" t="s">
        <v>6</v>
      </c>
      <c r="X120" s="11">
        <v>0.7</v>
      </c>
      <c r="Y120" s="11"/>
      <c r="Z120" s="11" t="s">
        <v>21</v>
      </c>
      <c r="AA120" s="21"/>
      <c r="AB120" s="330" t="s">
        <v>1298</v>
      </c>
      <c r="AC120" s="300" t="s">
        <v>148</v>
      </c>
      <c r="AD120" s="11" t="s">
        <v>6</v>
      </c>
      <c r="AE120" s="11">
        <v>0.7</v>
      </c>
      <c r="AF120" s="11" t="s">
        <v>2</v>
      </c>
      <c r="AG120" s="11" t="s">
        <v>6</v>
      </c>
      <c r="AH120" s="11">
        <v>0.4</v>
      </c>
      <c r="AI120" s="11" t="s">
        <v>2</v>
      </c>
      <c r="AJ120" s="11" t="s">
        <v>6</v>
      </c>
      <c r="AK120" s="11">
        <v>0.4</v>
      </c>
      <c r="AL120" s="11" t="s">
        <v>2</v>
      </c>
      <c r="AM120" s="11" t="s">
        <v>6</v>
      </c>
      <c r="AN120" s="11">
        <v>0.4</v>
      </c>
      <c r="AO120" s="11" t="s">
        <v>2</v>
      </c>
      <c r="AP120" s="11" t="s">
        <v>6</v>
      </c>
      <c r="AQ120" s="11">
        <v>0.7</v>
      </c>
      <c r="AR120" s="11"/>
      <c r="AS120" s="11" t="s">
        <v>6</v>
      </c>
      <c r="AT120" s="11">
        <v>0.7</v>
      </c>
      <c r="AU120" s="11"/>
      <c r="AV120" s="188"/>
      <c r="AW120" s="321" t="s">
        <v>577</v>
      </c>
      <c r="AX120" s="312" t="s">
        <v>471</v>
      </c>
      <c r="AY120" s="11" t="s">
        <v>9</v>
      </c>
      <c r="AZ120" s="11">
        <v>0.9</v>
      </c>
      <c r="BA120" s="11" t="s">
        <v>0</v>
      </c>
      <c r="BB120" s="11" t="s">
        <v>9</v>
      </c>
      <c r="BC120" s="11">
        <v>0.3</v>
      </c>
      <c r="BD120" s="11" t="s">
        <v>0</v>
      </c>
      <c r="BE120" s="11" t="s">
        <v>9</v>
      </c>
      <c r="BF120" s="11">
        <v>0.3</v>
      </c>
      <c r="BG120" s="11" t="s">
        <v>0</v>
      </c>
      <c r="BH120" s="11" t="s">
        <v>9</v>
      </c>
      <c r="BI120" s="11"/>
      <c r="BJ120" s="11" t="s">
        <v>0</v>
      </c>
      <c r="BK120" s="11" t="s">
        <v>9</v>
      </c>
      <c r="BL120" s="11"/>
      <c r="BM120" s="11"/>
      <c r="BN120" s="11" t="s">
        <v>9</v>
      </c>
      <c r="BO120" s="11"/>
      <c r="BP120" s="11"/>
      <c r="BQ120" s="188"/>
      <c r="BR120" s="22"/>
      <c r="BS120" s="3"/>
      <c r="BT120" s="3"/>
      <c r="BU120" s="3"/>
      <c r="BV120" s="11"/>
      <c r="BW120" s="25"/>
      <c r="BX120" s="185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23"/>
      <c r="CS120" s="329" t="s">
        <v>1011</v>
      </c>
      <c r="CT120" s="364" t="s">
        <v>135</v>
      </c>
      <c r="CU120" s="11" t="s">
        <v>6</v>
      </c>
      <c r="CV120" s="11">
        <v>0.7</v>
      </c>
      <c r="CW120" s="11" t="s">
        <v>0</v>
      </c>
      <c r="CX120" s="11" t="s">
        <v>6</v>
      </c>
      <c r="CY120" s="11"/>
      <c r="CZ120" s="11" t="s">
        <v>0</v>
      </c>
      <c r="DA120" s="11" t="s">
        <v>6</v>
      </c>
      <c r="DB120" s="11"/>
      <c r="DC120" s="11" t="s">
        <v>0</v>
      </c>
      <c r="DD120" s="11" t="s">
        <v>6</v>
      </c>
      <c r="DE120" s="11"/>
      <c r="DF120" s="11" t="s">
        <v>0</v>
      </c>
      <c r="DG120" s="11" t="s">
        <v>6</v>
      </c>
      <c r="DH120" s="11"/>
      <c r="DI120" s="11"/>
      <c r="DJ120" s="11" t="s">
        <v>6</v>
      </c>
      <c r="DK120" s="11"/>
      <c r="DL120" s="11"/>
      <c r="DM120" s="2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</row>
    <row r="121" spans="1:134" ht="13.5" thickBot="1" x14ac:dyDescent="0.25">
      <c r="A121" s="332" t="s">
        <v>788</v>
      </c>
      <c r="B121" s="409" t="s">
        <v>226</v>
      </c>
      <c r="C121" s="11" t="s">
        <v>6</v>
      </c>
      <c r="D121" s="11">
        <v>0.7</v>
      </c>
      <c r="E121" s="11" t="s">
        <v>0</v>
      </c>
      <c r="F121" s="11" t="s">
        <v>21</v>
      </c>
      <c r="G121" s="187" t="s">
        <v>6</v>
      </c>
      <c r="H121" s="11">
        <v>0.4</v>
      </c>
      <c r="I121" s="11" t="s">
        <v>0</v>
      </c>
      <c r="J121" s="11" t="s">
        <v>21</v>
      </c>
      <c r="K121" s="187" t="s">
        <v>6</v>
      </c>
      <c r="L121" s="11">
        <v>0.4</v>
      </c>
      <c r="M121" s="11" t="s">
        <v>0</v>
      </c>
      <c r="N121" s="11" t="s">
        <v>21</v>
      </c>
      <c r="O121" s="187" t="s">
        <v>6</v>
      </c>
      <c r="P121" s="11">
        <v>0.4</v>
      </c>
      <c r="Q121" s="11" t="s">
        <v>0</v>
      </c>
      <c r="R121" s="11" t="s">
        <v>21</v>
      </c>
      <c r="S121" s="187" t="s">
        <v>6</v>
      </c>
      <c r="T121" s="11">
        <v>0.7</v>
      </c>
      <c r="U121" s="11"/>
      <c r="V121" s="11" t="s">
        <v>21</v>
      </c>
      <c r="W121" s="187" t="s">
        <v>6</v>
      </c>
      <c r="X121" s="11">
        <v>0.7</v>
      </c>
      <c r="Y121" s="11"/>
      <c r="Z121" s="11" t="s">
        <v>21</v>
      </c>
      <c r="AA121" s="21"/>
      <c r="AB121" s="332" t="s">
        <v>1299</v>
      </c>
      <c r="AC121" s="302" t="s">
        <v>227</v>
      </c>
      <c r="AD121" s="11" t="s">
        <v>6</v>
      </c>
      <c r="AE121" s="11">
        <v>0.7</v>
      </c>
      <c r="AF121" s="11" t="s">
        <v>2</v>
      </c>
      <c r="AG121" s="11" t="s">
        <v>6</v>
      </c>
      <c r="AH121" s="11">
        <v>0.4</v>
      </c>
      <c r="AI121" s="11" t="s">
        <v>2</v>
      </c>
      <c r="AJ121" s="11" t="s">
        <v>6</v>
      </c>
      <c r="AK121" s="11">
        <v>0.4</v>
      </c>
      <c r="AL121" s="11" t="s">
        <v>2</v>
      </c>
      <c r="AM121" s="11" t="s">
        <v>6</v>
      </c>
      <c r="AN121" s="11">
        <v>0.4</v>
      </c>
      <c r="AO121" s="11" t="s">
        <v>2</v>
      </c>
      <c r="AP121" s="11" t="s">
        <v>6</v>
      </c>
      <c r="AQ121" s="11">
        <v>0.7</v>
      </c>
      <c r="AR121" s="11"/>
      <c r="AS121" s="11" t="s">
        <v>6</v>
      </c>
      <c r="AT121" s="11">
        <v>0.7</v>
      </c>
      <c r="AU121" s="11"/>
      <c r="AV121" s="188"/>
      <c r="AW121" s="322" t="s">
        <v>1457</v>
      </c>
      <c r="AX121" s="304" t="s">
        <v>154</v>
      </c>
      <c r="AY121" s="11" t="s">
        <v>9</v>
      </c>
      <c r="AZ121" s="11">
        <v>0.9</v>
      </c>
      <c r="BA121" s="11" t="s">
        <v>0</v>
      </c>
      <c r="BB121" s="11" t="s">
        <v>9</v>
      </c>
      <c r="BC121" s="11">
        <v>0.3</v>
      </c>
      <c r="BD121" s="11" t="s">
        <v>0</v>
      </c>
      <c r="BE121" s="11" t="s">
        <v>9</v>
      </c>
      <c r="BF121" s="11">
        <v>0.3</v>
      </c>
      <c r="BG121" s="11" t="s">
        <v>0</v>
      </c>
      <c r="BH121" s="11" t="s">
        <v>9</v>
      </c>
      <c r="BI121" s="11"/>
      <c r="BJ121" s="11" t="s">
        <v>0</v>
      </c>
      <c r="BK121" s="11" t="s">
        <v>9</v>
      </c>
      <c r="BL121" s="11"/>
      <c r="BM121" s="11"/>
      <c r="BN121" s="11" t="s">
        <v>9</v>
      </c>
      <c r="BO121" s="11"/>
      <c r="BP121" s="11"/>
      <c r="BQ121" s="188"/>
      <c r="BR121" s="22"/>
      <c r="BS121" s="3"/>
      <c r="BW121" s="25"/>
      <c r="BX121" s="344" t="s">
        <v>42</v>
      </c>
      <c r="BY121" s="360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23"/>
      <c r="CS121" s="330" t="s">
        <v>1012</v>
      </c>
      <c r="CT121" s="369" t="s">
        <v>135</v>
      </c>
      <c r="CU121" s="11" t="s">
        <v>6</v>
      </c>
      <c r="CV121" s="11">
        <v>0.7</v>
      </c>
      <c r="CW121" s="11" t="s">
        <v>0</v>
      </c>
      <c r="CX121" s="11" t="s">
        <v>6</v>
      </c>
      <c r="CY121" s="11"/>
      <c r="CZ121" s="11" t="s">
        <v>0</v>
      </c>
      <c r="DA121" s="11" t="s">
        <v>6</v>
      </c>
      <c r="DB121" s="11"/>
      <c r="DC121" s="11" t="s">
        <v>0</v>
      </c>
      <c r="DD121" s="11" t="s">
        <v>6</v>
      </c>
      <c r="DE121" s="11"/>
      <c r="DF121" s="11" t="s">
        <v>0</v>
      </c>
      <c r="DG121" s="11" t="s">
        <v>6</v>
      </c>
      <c r="DH121" s="11"/>
      <c r="DI121" s="11"/>
      <c r="DJ121" s="11" t="s">
        <v>6</v>
      </c>
      <c r="DK121" s="11"/>
      <c r="DL121" s="11"/>
      <c r="DM121" s="2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</row>
    <row r="122" spans="1:134" ht="13.5" thickBot="1" x14ac:dyDescent="0.25">
      <c r="A122" s="329" t="s">
        <v>789</v>
      </c>
      <c r="B122" s="407" t="s">
        <v>170</v>
      </c>
      <c r="C122" s="11" t="s">
        <v>6</v>
      </c>
      <c r="D122" s="11">
        <v>0.7</v>
      </c>
      <c r="E122" s="11" t="s">
        <v>0</v>
      </c>
      <c r="F122" s="11" t="s">
        <v>21</v>
      </c>
      <c r="G122" s="187" t="s">
        <v>6</v>
      </c>
      <c r="H122" s="11">
        <v>0.4</v>
      </c>
      <c r="I122" s="11" t="s">
        <v>0</v>
      </c>
      <c r="J122" s="11" t="s">
        <v>21</v>
      </c>
      <c r="K122" s="187" t="s">
        <v>6</v>
      </c>
      <c r="L122" s="11">
        <v>0.4</v>
      </c>
      <c r="M122" s="11" t="s">
        <v>0</v>
      </c>
      <c r="N122" s="11" t="s">
        <v>21</v>
      </c>
      <c r="O122" s="187" t="s">
        <v>6</v>
      </c>
      <c r="P122" s="11">
        <v>0.4</v>
      </c>
      <c r="Q122" s="11" t="s">
        <v>0</v>
      </c>
      <c r="R122" s="11" t="s">
        <v>21</v>
      </c>
      <c r="S122" s="187" t="s">
        <v>6</v>
      </c>
      <c r="T122" s="11">
        <v>0.7</v>
      </c>
      <c r="U122" s="11"/>
      <c r="V122" s="11" t="s">
        <v>21</v>
      </c>
      <c r="W122" s="187" t="s">
        <v>6</v>
      </c>
      <c r="X122" s="11">
        <v>0.7</v>
      </c>
      <c r="Y122" s="11"/>
      <c r="Z122" s="11" t="s">
        <v>21</v>
      </c>
      <c r="AA122" s="21"/>
      <c r="AB122" s="342" t="s">
        <v>1300</v>
      </c>
      <c r="AC122" s="296" t="s">
        <v>227</v>
      </c>
      <c r="AD122" s="11" t="s">
        <v>6</v>
      </c>
      <c r="AE122" s="11">
        <v>0.7</v>
      </c>
      <c r="AF122" s="11" t="s">
        <v>2</v>
      </c>
      <c r="AG122" s="11" t="s">
        <v>6</v>
      </c>
      <c r="AH122" s="11">
        <v>0.4</v>
      </c>
      <c r="AI122" s="11" t="s">
        <v>2</v>
      </c>
      <c r="AJ122" s="11" t="s">
        <v>6</v>
      </c>
      <c r="AK122" s="11">
        <v>0.4</v>
      </c>
      <c r="AL122" s="11" t="s">
        <v>2</v>
      </c>
      <c r="AM122" s="11" t="s">
        <v>6</v>
      </c>
      <c r="AN122" s="11">
        <v>0.4</v>
      </c>
      <c r="AO122" s="11" t="s">
        <v>2</v>
      </c>
      <c r="AP122" s="11" t="s">
        <v>6</v>
      </c>
      <c r="AQ122" s="11">
        <v>0.7</v>
      </c>
      <c r="AR122" s="11"/>
      <c r="AS122" s="11" t="s">
        <v>6</v>
      </c>
      <c r="AT122" s="11">
        <v>0.7</v>
      </c>
      <c r="AU122" s="11"/>
      <c r="AV122" s="188"/>
      <c r="AW122" s="322" t="s">
        <v>1458</v>
      </c>
      <c r="AX122" s="304" t="s">
        <v>154</v>
      </c>
      <c r="AY122" s="11" t="s">
        <v>9</v>
      </c>
      <c r="AZ122" s="11">
        <v>0.9</v>
      </c>
      <c r="BA122" s="11" t="s">
        <v>0</v>
      </c>
      <c r="BB122" s="11" t="s">
        <v>9</v>
      </c>
      <c r="BC122" s="11">
        <v>0.3</v>
      </c>
      <c r="BD122" s="11" t="s">
        <v>0</v>
      </c>
      <c r="BE122" s="11" t="s">
        <v>9</v>
      </c>
      <c r="BF122" s="11">
        <v>0.3</v>
      </c>
      <c r="BG122" s="11" t="s">
        <v>0</v>
      </c>
      <c r="BH122" s="11" t="s">
        <v>9</v>
      </c>
      <c r="BI122" s="11"/>
      <c r="BJ122" s="11" t="s">
        <v>0</v>
      </c>
      <c r="BK122" s="11" t="s">
        <v>9</v>
      </c>
      <c r="BL122" s="11"/>
      <c r="BM122" s="11"/>
      <c r="BN122" s="11" t="s">
        <v>9</v>
      </c>
      <c r="BO122" s="11"/>
      <c r="BP122" s="11"/>
      <c r="BQ122" s="188"/>
      <c r="BW122" s="25"/>
      <c r="BX122" s="379" t="s">
        <v>1089</v>
      </c>
      <c r="BY122" s="378" t="s">
        <v>132</v>
      </c>
      <c r="BZ122" s="11" t="s">
        <v>6</v>
      </c>
      <c r="CA122" s="11">
        <v>0.7</v>
      </c>
      <c r="CB122" s="187" t="str">
        <f t="shared" ref="CB122:CB169" si="49">LEFT($BY122,SEARCH("-",$BY122)-1)</f>
        <v>I</v>
      </c>
      <c r="CC122" s="11" t="s">
        <v>6</v>
      </c>
      <c r="CD122" s="11">
        <v>0.2</v>
      </c>
      <c r="CE122" s="187" t="str">
        <f t="shared" ref="CE122:CE169" si="50">LEFT($BY122,SEARCH("-",$BY122)-1)</f>
        <v>I</v>
      </c>
      <c r="CF122" s="11" t="s">
        <v>6</v>
      </c>
      <c r="CG122" s="11">
        <v>0.2</v>
      </c>
      <c r="CH122" s="187" t="str">
        <f t="shared" ref="CH122:CH169" si="51">LEFT($BY122,SEARCH("-",$BY122)-1)</f>
        <v>I</v>
      </c>
      <c r="CI122" s="11" t="s">
        <v>6</v>
      </c>
      <c r="CJ122" s="11">
        <v>0.2</v>
      </c>
      <c r="CK122" s="187" t="str">
        <f t="shared" ref="CK122:CK169" si="52">LEFT($BY122,SEARCH("-",$BY122)-1)</f>
        <v>I</v>
      </c>
      <c r="CL122" s="11" t="s">
        <v>6</v>
      </c>
      <c r="CM122" s="11">
        <v>0.2</v>
      </c>
      <c r="CN122" s="11"/>
      <c r="CO122" s="11" t="s">
        <v>6</v>
      </c>
      <c r="CP122" s="11">
        <v>0.2</v>
      </c>
      <c r="CQ122" s="11"/>
      <c r="CR122" s="23"/>
      <c r="CS122" s="322" t="s">
        <v>905</v>
      </c>
      <c r="CT122" s="363" t="s">
        <v>136</v>
      </c>
      <c r="CU122" s="11" t="s">
        <v>6</v>
      </c>
      <c r="CV122" s="11">
        <v>0.7</v>
      </c>
      <c r="CW122" s="11" t="s">
        <v>0</v>
      </c>
      <c r="CX122" s="11" t="s">
        <v>6</v>
      </c>
      <c r="CY122" s="11"/>
      <c r="CZ122" s="11" t="s">
        <v>0</v>
      </c>
      <c r="DA122" s="11" t="s">
        <v>6</v>
      </c>
      <c r="DB122" s="11"/>
      <c r="DC122" s="11" t="s">
        <v>0</v>
      </c>
      <c r="DD122" s="11" t="s">
        <v>6</v>
      </c>
      <c r="DE122" s="11"/>
      <c r="DF122" s="11" t="s">
        <v>0</v>
      </c>
      <c r="DG122" s="11" t="s">
        <v>6</v>
      </c>
      <c r="DH122" s="11"/>
      <c r="DI122" s="11"/>
      <c r="DJ122" s="11" t="s">
        <v>6</v>
      </c>
      <c r="DK122" s="11"/>
      <c r="DL122" s="11"/>
      <c r="DM122" s="2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</row>
    <row r="123" spans="1:134" x14ac:dyDescent="0.2">
      <c r="A123" s="330" t="s">
        <v>790</v>
      </c>
      <c r="B123" s="408" t="s">
        <v>170</v>
      </c>
      <c r="C123" s="11" t="s">
        <v>6</v>
      </c>
      <c r="D123" s="11">
        <v>0.7</v>
      </c>
      <c r="E123" s="11" t="s">
        <v>0</v>
      </c>
      <c r="F123" s="11" t="s">
        <v>21</v>
      </c>
      <c r="G123" s="187" t="s">
        <v>6</v>
      </c>
      <c r="H123" s="11">
        <v>0.4</v>
      </c>
      <c r="I123" s="11" t="s">
        <v>0</v>
      </c>
      <c r="J123" s="11" t="s">
        <v>21</v>
      </c>
      <c r="K123" s="187" t="s">
        <v>6</v>
      </c>
      <c r="L123" s="11">
        <v>0.4</v>
      </c>
      <c r="M123" s="11" t="s">
        <v>0</v>
      </c>
      <c r="N123" s="11" t="s">
        <v>21</v>
      </c>
      <c r="O123" s="187" t="s">
        <v>6</v>
      </c>
      <c r="P123" s="11">
        <v>0.4</v>
      </c>
      <c r="Q123" s="11" t="s">
        <v>0</v>
      </c>
      <c r="R123" s="11" t="s">
        <v>21</v>
      </c>
      <c r="S123" s="187" t="s">
        <v>6</v>
      </c>
      <c r="T123" s="11">
        <v>0.7</v>
      </c>
      <c r="U123" s="11"/>
      <c r="V123" s="11" t="s">
        <v>21</v>
      </c>
      <c r="W123" s="187" t="s">
        <v>6</v>
      </c>
      <c r="X123" s="11">
        <v>0.7</v>
      </c>
      <c r="Y123" s="11"/>
      <c r="Z123" s="11" t="s">
        <v>21</v>
      </c>
      <c r="AA123" s="21"/>
      <c r="AB123" s="379" t="s">
        <v>1312</v>
      </c>
      <c r="AC123" s="338" t="s">
        <v>174</v>
      </c>
      <c r="AD123" s="11" t="s">
        <v>6</v>
      </c>
      <c r="AE123" s="11">
        <v>0.7</v>
      </c>
      <c r="AF123" s="187" t="s">
        <v>20</v>
      </c>
      <c r="AG123" s="11" t="s">
        <v>6</v>
      </c>
      <c r="AH123" s="11">
        <v>0.4</v>
      </c>
      <c r="AI123" s="187" t="s">
        <v>20</v>
      </c>
      <c r="AJ123" s="11" t="s">
        <v>6</v>
      </c>
      <c r="AK123" s="11">
        <v>0.4</v>
      </c>
      <c r="AL123" s="187" t="s">
        <v>20</v>
      </c>
      <c r="AM123" s="11" t="s">
        <v>6</v>
      </c>
      <c r="AN123" s="11">
        <v>0.4</v>
      </c>
      <c r="AO123" s="187" t="s">
        <v>20</v>
      </c>
      <c r="AP123" s="11" t="s">
        <v>6</v>
      </c>
      <c r="AQ123" s="11">
        <v>0.7</v>
      </c>
      <c r="AR123" s="187" t="s">
        <v>20</v>
      </c>
      <c r="AS123" s="11" t="s">
        <v>6</v>
      </c>
      <c r="AT123" s="11">
        <v>0.7</v>
      </c>
      <c r="AU123" s="187" t="s">
        <v>20</v>
      </c>
      <c r="AV123" s="188"/>
      <c r="AW123" s="330" t="s">
        <v>1212</v>
      </c>
      <c r="AX123" s="300" t="s">
        <v>230</v>
      </c>
      <c r="AY123" s="11" t="s">
        <v>9</v>
      </c>
      <c r="AZ123" s="11">
        <v>0.9</v>
      </c>
      <c r="BA123" s="11" t="s">
        <v>0</v>
      </c>
      <c r="BB123" s="11" t="s">
        <v>9</v>
      </c>
      <c r="BC123" s="11">
        <v>0.3</v>
      </c>
      <c r="BD123" s="11" t="s">
        <v>0</v>
      </c>
      <c r="BE123" s="11" t="s">
        <v>9</v>
      </c>
      <c r="BF123" s="11">
        <v>0.3</v>
      </c>
      <c r="BG123" s="11" t="s">
        <v>0</v>
      </c>
      <c r="BH123" s="11" t="s">
        <v>9</v>
      </c>
      <c r="BI123" s="11"/>
      <c r="BJ123" s="11" t="s">
        <v>0</v>
      </c>
      <c r="BK123" s="11" t="s">
        <v>9</v>
      </c>
      <c r="BL123" s="11"/>
      <c r="BM123" s="11"/>
      <c r="BN123" s="11" t="s">
        <v>9</v>
      </c>
      <c r="BO123" s="11"/>
      <c r="BP123" s="11"/>
      <c r="BQ123" s="188"/>
      <c r="BW123" s="25"/>
      <c r="BX123" s="332" t="s">
        <v>1090</v>
      </c>
      <c r="BY123" s="365" t="s">
        <v>133</v>
      </c>
      <c r="BZ123" s="11" t="s">
        <v>6</v>
      </c>
      <c r="CA123" s="11">
        <v>0.7</v>
      </c>
      <c r="CB123" s="187" t="str">
        <f t="shared" si="49"/>
        <v>I</v>
      </c>
      <c r="CC123" s="11" t="s">
        <v>6</v>
      </c>
      <c r="CD123" s="11">
        <v>0.2</v>
      </c>
      <c r="CE123" s="187" t="str">
        <f t="shared" si="50"/>
        <v>I</v>
      </c>
      <c r="CF123" s="11" t="s">
        <v>6</v>
      </c>
      <c r="CG123" s="11">
        <v>0.2</v>
      </c>
      <c r="CH123" s="187" t="str">
        <f t="shared" si="51"/>
        <v>I</v>
      </c>
      <c r="CI123" s="11" t="s">
        <v>6</v>
      </c>
      <c r="CJ123" s="11">
        <v>0.2</v>
      </c>
      <c r="CK123" s="187" t="str">
        <f t="shared" si="52"/>
        <v>I</v>
      </c>
      <c r="CL123" s="11" t="s">
        <v>6</v>
      </c>
      <c r="CM123" s="11">
        <v>0.2</v>
      </c>
      <c r="CN123" s="11"/>
      <c r="CO123" s="11" t="s">
        <v>6</v>
      </c>
      <c r="CP123" s="11">
        <v>0.2</v>
      </c>
      <c r="CQ123" s="11"/>
      <c r="CR123" s="23"/>
      <c r="CS123" s="321" t="s">
        <v>906</v>
      </c>
      <c r="CT123" s="362" t="s">
        <v>137</v>
      </c>
      <c r="CU123" s="11" t="s">
        <v>6</v>
      </c>
      <c r="CV123" s="11">
        <v>0.7</v>
      </c>
      <c r="CW123" s="11" t="s">
        <v>0</v>
      </c>
      <c r="CX123" s="11" t="s">
        <v>6</v>
      </c>
      <c r="CY123" s="11"/>
      <c r="CZ123" s="11" t="s">
        <v>0</v>
      </c>
      <c r="DA123" s="11" t="s">
        <v>6</v>
      </c>
      <c r="DB123" s="11"/>
      <c r="DC123" s="11" t="s">
        <v>0</v>
      </c>
      <c r="DD123" s="11" t="s">
        <v>6</v>
      </c>
      <c r="DE123" s="11"/>
      <c r="DF123" s="11" t="s">
        <v>0</v>
      </c>
      <c r="DG123" s="11" t="s">
        <v>6</v>
      </c>
      <c r="DH123" s="11"/>
      <c r="DI123" s="11"/>
      <c r="DJ123" s="11" t="s">
        <v>6</v>
      </c>
      <c r="DK123" s="11"/>
      <c r="DL123" s="11"/>
      <c r="DM123" s="2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</row>
    <row r="124" spans="1:134" ht="13.5" thickBot="1" x14ac:dyDescent="0.25">
      <c r="A124" s="341" t="s">
        <v>791</v>
      </c>
      <c r="B124" s="420" t="s">
        <v>171</v>
      </c>
      <c r="C124" s="11" t="s">
        <v>6</v>
      </c>
      <c r="D124" s="11">
        <v>0.7</v>
      </c>
      <c r="E124" s="11" t="s">
        <v>0</v>
      </c>
      <c r="F124" s="11" t="s">
        <v>21</v>
      </c>
      <c r="G124" s="187" t="s">
        <v>6</v>
      </c>
      <c r="H124" s="11">
        <v>0.4</v>
      </c>
      <c r="I124" s="11" t="s">
        <v>0</v>
      </c>
      <c r="J124" s="11" t="s">
        <v>21</v>
      </c>
      <c r="K124" s="187" t="s">
        <v>6</v>
      </c>
      <c r="L124" s="11">
        <v>0.4</v>
      </c>
      <c r="M124" s="11" t="s">
        <v>0</v>
      </c>
      <c r="N124" s="11" t="s">
        <v>21</v>
      </c>
      <c r="O124" s="187" t="s">
        <v>6</v>
      </c>
      <c r="P124" s="11">
        <v>0.4</v>
      </c>
      <c r="Q124" s="11" t="s">
        <v>0</v>
      </c>
      <c r="R124" s="11" t="s">
        <v>21</v>
      </c>
      <c r="S124" s="187" t="s">
        <v>6</v>
      </c>
      <c r="T124" s="11">
        <v>0.7</v>
      </c>
      <c r="U124" s="11"/>
      <c r="V124" s="11" t="s">
        <v>21</v>
      </c>
      <c r="W124" s="187" t="s">
        <v>6</v>
      </c>
      <c r="X124" s="11">
        <v>0.7</v>
      </c>
      <c r="Y124" s="11"/>
      <c r="Z124" s="11" t="s">
        <v>21</v>
      </c>
      <c r="AA124" s="21"/>
      <c r="AB124" s="332" t="s">
        <v>1341</v>
      </c>
      <c r="AC124" s="302" t="s">
        <v>1125</v>
      </c>
      <c r="AD124" s="11" t="s">
        <v>6</v>
      </c>
      <c r="AE124" s="11">
        <v>0.7</v>
      </c>
      <c r="AF124" s="187" t="s">
        <v>20</v>
      </c>
      <c r="AG124" s="11" t="s">
        <v>6</v>
      </c>
      <c r="AH124" s="11">
        <v>0.4</v>
      </c>
      <c r="AI124" s="187" t="s">
        <v>20</v>
      </c>
      <c r="AJ124" s="11" t="s">
        <v>6</v>
      </c>
      <c r="AK124" s="11">
        <v>0.4</v>
      </c>
      <c r="AL124" s="187" t="s">
        <v>20</v>
      </c>
      <c r="AM124" s="11" t="s">
        <v>6</v>
      </c>
      <c r="AN124" s="11">
        <v>0.4</v>
      </c>
      <c r="AO124" s="187" t="s">
        <v>20</v>
      </c>
      <c r="AP124" s="11" t="s">
        <v>6</v>
      </c>
      <c r="AQ124" s="11">
        <v>0.7</v>
      </c>
      <c r="AR124" s="187" t="s">
        <v>20</v>
      </c>
      <c r="AS124" s="11" t="s">
        <v>6</v>
      </c>
      <c r="AT124" s="11">
        <v>0.7</v>
      </c>
      <c r="AU124" s="187" t="s">
        <v>20</v>
      </c>
      <c r="AV124" s="188"/>
      <c r="AW124" s="332" t="s">
        <v>578</v>
      </c>
      <c r="AX124" s="302" t="s">
        <v>439</v>
      </c>
      <c r="AY124" s="11" t="s">
        <v>9</v>
      </c>
      <c r="AZ124" s="11">
        <v>0.9</v>
      </c>
      <c r="BA124" s="11" t="s">
        <v>0</v>
      </c>
      <c r="BB124" s="11" t="s">
        <v>9</v>
      </c>
      <c r="BC124" s="11">
        <v>0.3</v>
      </c>
      <c r="BD124" s="11" t="s">
        <v>0</v>
      </c>
      <c r="BE124" s="11" t="s">
        <v>9</v>
      </c>
      <c r="BF124" s="11">
        <v>0.3</v>
      </c>
      <c r="BG124" s="11" t="s">
        <v>0</v>
      </c>
      <c r="BH124" s="11" t="s">
        <v>9</v>
      </c>
      <c r="BI124" s="11"/>
      <c r="BJ124" s="11" t="s">
        <v>0</v>
      </c>
      <c r="BK124" s="11" t="s">
        <v>9</v>
      </c>
      <c r="BL124" s="11"/>
      <c r="BM124" s="11"/>
      <c r="BN124" s="11" t="s">
        <v>9</v>
      </c>
      <c r="BO124" s="11"/>
      <c r="BP124" s="11"/>
      <c r="BQ124" s="188"/>
      <c r="BW124" s="25"/>
      <c r="BX124" s="342" t="s">
        <v>1091</v>
      </c>
      <c r="BY124" s="361" t="s">
        <v>133</v>
      </c>
      <c r="BZ124" s="11" t="s">
        <v>6</v>
      </c>
      <c r="CA124" s="11">
        <v>0.7</v>
      </c>
      <c r="CB124" s="187" t="str">
        <f t="shared" si="49"/>
        <v>I</v>
      </c>
      <c r="CC124" s="11" t="s">
        <v>6</v>
      </c>
      <c r="CD124" s="11">
        <v>0.2</v>
      </c>
      <c r="CE124" s="187" t="str">
        <f t="shared" si="50"/>
        <v>I</v>
      </c>
      <c r="CF124" s="11" t="s">
        <v>6</v>
      </c>
      <c r="CG124" s="11">
        <v>0.2</v>
      </c>
      <c r="CH124" s="187" t="str">
        <f t="shared" si="51"/>
        <v>I</v>
      </c>
      <c r="CI124" s="11" t="s">
        <v>6</v>
      </c>
      <c r="CJ124" s="11">
        <v>0.2</v>
      </c>
      <c r="CK124" s="187" t="str">
        <f t="shared" si="52"/>
        <v>I</v>
      </c>
      <c r="CL124" s="11" t="s">
        <v>6</v>
      </c>
      <c r="CM124" s="11">
        <v>0.2</v>
      </c>
      <c r="CN124" s="11"/>
      <c r="CO124" s="11" t="s">
        <v>6</v>
      </c>
      <c r="CP124" s="11">
        <v>0.2</v>
      </c>
      <c r="CQ124" s="11"/>
      <c r="CR124" s="23"/>
      <c r="CS124" s="322" t="s">
        <v>907</v>
      </c>
      <c r="CT124" s="363" t="s">
        <v>138</v>
      </c>
      <c r="CU124" s="11" t="s">
        <v>6</v>
      </c>
      <c r="CV124" s="11">
        <v>0.7</v>
      </c>
      <c r="CW124" s="11" t="s">
        <v>0</v>
      </c>
      <c r="CX124" s="11" t="s">
        <v>6</v>
      </c>
      <c r="CY124" s="11"/>
      <c r="CZ124" s="11" t="s">
        <v>0</v>
      </c>
      <c r="DA124" s="11" t="s">
        <v>6</v>
      </c>
      <c r="DB124" s="11"/>
      <c r="DC124" s="11" t="s">
        <v>0</v>
      </c>
      <c r="DD124" s="11" t="s">
        <v>6</v>
      </c>
      <c r="DE124" s="11"/>
      <c r="DF124" s="11" t="s">
        <v>0</v>
      </c>
      <c r="DG124" s="11" t="s">
        <v>6</v>
      </c>
      <c r="DH124" s="11"/>
      <c r="DI124" s="11"/>
      <c r="DJ124" s="11" t="s">
        <v>6</v>
      </c>
      <c r="DK124" s="11"/>
      <c r="DL124" s="11"/>
      <c r="DM124" s="2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</row>
    <row r="125" spans="1:134" x14ac:dyDescent="0.2">
      <c r="A125" s="329" t="s">
        <v>1331</v>
      </c>
      <c r="B125" s="407" t="s">
        <v>143</v>
      </c>
      <c r="C125" s="11" t="s">
        <v>6</v>
      </c>
      <c r="D125" s="11">
        <v>0.7</v>
      </c>
      <c r="E125" s="11" t="s">
        <v>1</v>
      </c>
      <c r="F125" s="11" t="s">
        <v>22</v>
      </c>
      <c r="G125" s="187" t="s">
        <v>6</v>
      </c>
      <c r="H125" s="11">
        <v>0.4</v>
      </c>
      <c r="I125" s="11" t="s">
        <v>1</v>
      </c>
      <c r="J125" s="11" t="s">
        <v>22</v>
      </c>
      <c r="K125" s="187" t="s">
        <v>6</v>
      </c>
      <c r="L125" s="11">
        <v>0.4</v>
      </c>
      <c r="M125" s="11" t="s">
        <v>1</v>
      </c>
      <c r="N125" s="11" t="s">
        <v>22</v>
      </c>
      <c r="O125" s="187" t="s">
        <v>6</v>
      </c>
      <c r="P125" s="11">
        <v>0.4</v>
      </c>
      <c r="Q125" s="11" t="s">
        <v>1</v>
      </c>
      <c r="R125" s="11" t="s">
        <v>22</v>
      </c>
      <c r="S125" s="187" t="s">
        <v>6</v>
      </c>
      <c r="T125" s="11">
        <v>0.7</v>
      </c>
      <c r="U125" s="11"/>
      <c r="V125" s="11" t="s">
        <v>22</v>
      </c>
      <c r="W125" s="187" t="s">
        <v>6</v>
      </c>
      <c r="X125" s="11">
        <v>0.7</v>
      </c>
      <c r="Y125" s="11"/>
      <c r="Z125" s="11" t="s">
        <v>22</v>
      </c>
      <c r="AA125" s="21"/>
      <c r="AB125" s="342" t="s">
        <v>1342</v>
      </c>
      <c r="AC125" s="296" t="s">
        <v>1125</v>
      </c>
      <c r="AD125" s="11" t="s">
        <v>6</v>
      </c>
      <c r="AE125" s="11">
        <v>0.7</v>
      </c>
      <c r="AF125" s="187" t="s">
        <v>20</v>
      </c>
      <c r="AG125" s="11" t="s">
        <v>6</v>
      </c>
      <c r="AH125" s="11">
        <v>0.4</v>
      </c>
      <c r="AI125" s="187" t="s">
        <v>20</v>
      </c>
      <c r="AJ125" s="11" t="s">
        <v>6</v>
      </c>
      <c r="AK125" s="11">
        <v>0.4</v>
      </c>
      <c r="AL125" s="187" t="s">
        <v>20</v>
      </c>
      <c r="AM125" s="11" t="s">
        <v>6</v>
      </c>
      <c r="AN125" s="11">
        <v>0.4</v>
      </c>
      <c r="AO125" s="187" t="s">
        <v>20</v>
      </c>
      <c r="AP125" s="11" t="s">
        <v>6</v>
      </c>
      <c r="AQ125" s="11">
        <v>0.7</v>
      </c>
      <c r="AR125" s="187" t="s">
        <v>20</v>
      </c>
      <c r="AS125" s="11" t="s">
        <v>6</v>
      </c>
      <c r="AT125" s="11">
        <v>0.7</v>
      </c>
      <c r="AU125" s="187" t="s">
        <v>20</v>
      </c>
      <c r="AV125" s="188"/>
      <c r="AW125" s="342" t="s">
        <v>579</v>
      </c>
      <c r="AX125" s="296" t="s">
        <v>439</v>
      </c>
      <c r="AY125" s="11" t="s">
        <v>9</v>
      </c>
      <c r="AZ125" s="11">
        <v>0.9</v>
      </c>
      <c r="BA125" s="11" t="s">
        <v>0</v>
      </c>
      <c r="BB125" s="11" t="s">
        <v>9</v>
      </c>
      <c r="BC125" s="11">
        <v>0.3</v>
      </c>
      <c r="BD125" s="11" t="s">
        <v>0</v>
      </c>
      <c r="BE125" s="11" t="s">
        <v>9</v>
      </c>
      <c r="BF125" s="11">
        <v>0.3</v>
      </c>
      <c r="BG125" s="11" t="s">
        <v>0</v>
      </c>
      <c r="BH125" s="11" t="s">
        <v>9</v>
      </c>
      <c r="BI125" s="11"/>
      <c r="BJ125" s="11" t="s">
        <v>0</v>
      </c>
      <c r="BK125" s="11" t="s">
        <v>9</v>
      </c>
      <c r="BL125" s="11"/>
      <c r="BM125" s="11"/>
      <c r="BN125" s="11" t="s">
        <v>9</v>
      </c>
      <c r="BO125" s="11"/>
      <c r="BP125" s="11"/>
      <c r="BQ125" s="188"/>
      <c r="BW125" s="25"/>
      <c r="BX125" s="321" t="s">
        <v>1092</v>
      </c>
      <c r="BY125" s="362" t="s">
        <v>134</v>
      </c>
      <c r="BZ125" s="11" t="s">
        <v>6</v>
      </c>
      <c r="CA125" s="11">
        <v>0.7</v>
      </c>
      <c r="CB125" s="187" t="str">
        <f t="shared" si="49"/>
        <v>I</v>
      </c>
      <c r="CC125" s="11" t="s">
        <v>6</v>
      </c>
      <c r="CD125" s="11">
        <v>0.2</v>
      </c>
      <c r="CE125" s="187" t="str">
        <f t="shared" si="50"/>
        <v>I</v>
      </c>
      <c r="CF125" s="11" t="s">
        <v>6</v>
      </c>
      <c r="CG125" s="11">
        <v>0.2</v>
      </c>
      <c r="CH125" s="187" t="str">
        <f t="shared" si="51"/>
        <v>I</v>
      </c>
      <c r="CI125" s="11" t="s">
        <v>6</v>
      </c>
      <c r="CJ125" s="11">
        <v>0.2</v>
      </c>
      <c r="CK125" s="187" t="str">
        <f t="shared" si="52"/>
        <v>I</v>
      </c>
      <c r="CL125" s="11" t="s">
        <v>6</v>
      </c>
      <c r="CM125" s="11">
        <v>0.2</v>
      </c>
      <c r="CN125" s="11"/>
      <c r="CO125" s="11" t="s">
        <v>6</v>
      </c>
      <c r="CP125" s="11">
        <v>0.2</v>
      </c>
      <c r="CQ125" s="11"/>
      <c r="CR125" s="23"/>
      <c r="CS125" s="321" t="s">
        <v>908</v>
      </c>
      <c r="CT125" s="362" t="s">
        <v>234</v>
      </c>
      <c r="CU125" s="11" t="s">
        <v>6</v>
      </c>
      <c r="CV125" s="11">
        <v>0.7</v>
      </c>
      <c r="CW125" s="11" t="s">
        <v>0</v>
      </c>
      <c r="CX125" s="11" t="s">
        <v>6</v>
      </c>
      <c r="CY125" s="11"/>
      <c r="CZ125" s="11" t="s">
        <v>0</v>
      </c>
      <c r="DA125" s="11" t="s">
        <v>6</v>
      </c>
      <c r="DB125" s="11"/>
      <c r="DC125" s="11" t="s">
        <v>0</v>
      </c>
      <c r="DD125" s="11" t="s">
        <v>6</v>
      </c>
      <c r="DE125" s="11"/>
      <c r="DF125" s="11" t="s">
        <v>0</v>
      </c>
      <c r="DG125" s="11" t="s">
        <v>6</v>
      </c>
      <c r="DH125" s="11"/>
      <c r="DI125" s="11"/>
      <c r="DJ125" s="11" t="s">
        <v>6</v>
      </c>
      <c r="DK125" s="11"/>
      <c r="DL125" s="11"/>
      <c r="DM125" s="2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</row>
    <row r="126" spans="1:134" x14ac:dyDescent="0.2">
      <c r="A126" s="330" t="s">
        <v>1332</v>
      </c>
      <c r="B126" s="408" t="s">
        <v>143</v>
      </c>
      <c r="C126" s="11" t="s">
        <v>6</v>
      </c>
      <c r="D126" s="11">
        <v>0.7</v>
      </c>
      <c r="E126" s="11" t="s">
        <v>1</v>
      </c>
      <c r="F126" s="11" t="s">
        <v>22</v>
      </c>
      <c r="G126" s="187" t="s">
        <v>6</v>
      </c>
      <c r="H126" s="11">
        <v>0.4</v>
      </c>
      <c r="I126" s="11" t="s">
        <v>1</v>
      </c>
      <c r="J126" s="11" t="s">
        <v>22</v>
      </c>
      <c r="K126" s="187" t="s">
        <v>6</v>
      </c>
      <c r="L126" s="11">
        <v>0.4</v>
      </c>
      <c r="M126" s="11" t="s">
        <v>1</v>
      </c>
      <c r="N126" s="11" t="s">
        <v>22</v>
      </c>
      <c r="O126" s="187" t="s">
        <v>6</v>
      </c>
      <c r="P126" s="11">
        <v>0.4</v>
      </c>
      <c r="Q126" s="11" t="s">
        <v>1</v>
      </c>
      <c r="R126" s="11" t="s">
        <v>22</v>
      </c>
      <c r="S126" s="187" t="s">
        <v>6</v>
      </c>
      <c r="T126" s="11">
        <v>0.7</v>
      </c>
      <c r="U126" s="11"/>
      <c r="V126" s="11" t="s">
        <v>22</v>
      </c>
      <c r="W126" s="187" t="s">
        <v>6</v>
      </c>
      <c r="X126" s="11">
        <v>0.7</v>
      </c>
      <c r="Y126" s="11"/>
      <c r="Z126" s="11" t="s">
        <v>22</v>
      </c>
      <c r="AA126" s="21"/>
      <c r="AB126" s="329" t="s">
        <v>1343</v>
      </c>
      <c r="AC126" s="298" t="s">
        <v>1349</v>
      </c>
      <c r="AD126" s="11" t="s">
        <v>6</v>
      </c>
      <c r="AE126" s="11">
        <v>0.7</v>
      </c>
      <c r="AF126" s="187" t="s">
        <v>20</v>
      </c>
      <c r="AG126" s="11" t="s">
        <v>6</v>
      </c>
      <c r="AH126" s="11">
        <v>0.4</v>
      </c>
      <c r="AI126" s="187" t="s">
        <v>20</v>
      </c>
      <c r="AJ126" s="11" t="s">
        <v>6</v>
      </c>
      <c r="AK126" s="11">
        <v>0.4</v>
      </c>
      <c r="AL126" s="187" t="s">
        <v>20</v>
      </c>
      <c r="AM126" s="11" t="s">
        <v>6</v>
      </c>
      <c r="AN126" s="11">
        <v>0.4</v>
      </c>
      <c r="AO126" s="187" t="s">
        <v>20</v>
      </c>
      <c r="AP126" s="11" t="s">
        <v>6</v>
      </c>
      <c r="AQ126" s="11">
        <v>0.7</v>
      </c>
      <c r="AR126" s="187" t="s">
        <v>20</v>
      </c>
      <c r="AS126" s="11" t="s">
        <v>6</v>
      </c>
      <c r="AT126" s="11">
        <v>0.7</v>
      </c>
      <c r="AU126" s="187" t="s">
        <v>20</v>
      </c>
      <c r="AV126" s="188"/>
      <c r="AW126" s="329" t="s">
        <v>1213</v>
      </c>
      <c r="AX126" s="298" t="s">
        <v>155</v>
      </c>
      <c r="AY126" s="11" t="s">
        <v>9</v>
      </c>
      <c r="AZ126" s="11">
        <v>0.9</v>
      </c>
      <c r="BA126" s="187" t="s">
        <v>0</v>
      </c>
      <c r="BB126" s="11" t="s">
        <v>9</v>
      </c>
      <c r="BC126" s="11">
        <v>0.3</v>
      </c>
      <c r="BD126" s="187" t="s">
        <v>0</v>
      </c>
      <c r="BE126" s="11" t="s">
        <v>9</v>
      </c>
      <c r="BF126" s="11">
        <v>0.3</v>
      </c>
      <c r="BG126" s="187" t="s">
        <v>0</v>
      </c>
      <c r="BH126" s="11" t="s">
        <v>9</v>
      </c>
      <c r="BI126" s="11"/>
      <c r="BJ126" s="187" t="s">
        <v>0</v>
      </c>
      <c r="BK126" s="11" t="s">
        <v>9</v>
      </c>
      <c r="BL126" s="11"/>
      <c r="BM126" s="11"/>
      <c r="BN126" s="11" t="s">
        <v>9</v>
      </c>
      <c r="BO126" s="11"/>
      <c r="BP126" s="11"/>
      <c r="BQ126" s="188"/>
      <c r="BW126" s="25"/>
      <c r="BX126" s="322" t="s">
        <v>1093</v>
      </c>
      <c r="BY126" s="363" t="s">
        <v>144</v>
      </c>
      <c r="BZ126" s="11" t="s">
        <v>6</v>
      </c>
      <c r="CA126" s="11">
        <v>0.7</v>
      </c>
      <c r="CB126" s="187" t="str">
        <f t="shared" si="49"/>
        <v>II</v>
      </c>
      <c r="CC126" s="11" t="s">
        <v>6</v>
      </c>
      <c r="CD126" s="11">
        <v>0.2</v>
      </c>
      <c r="CE126" s="187" t="str">
        <f t="shared" si="50"/>
        <v>II</v>
      </c>
      <c r="CF126" s="11" t="s">
        <v>6</v>
      </c>
      <c r="CG126" s="11">
        <v>0.2</v>
      </c>
      <c r="CH126" s="187" t="str">
        <f t="shared" si="51"/>
        <v>II</v>
      </c>
      <c r="CI126" s="11" t="s">
        <v>6</v>
      </c>
      <c r="CJ126" s="11">
        <v>0.2</v>
      </c>
      <c r="CK126" s="187" t="str">
        <f t="shared" si="52"/>
        <v>II</v>
      </c>
      <c r="CL126" s="11" t="s">
        <v>6</v>
      </c>
      <c r="CM126" s="11">
        <v>0.2</v>
      </c>
      <c r="CN126" s="11"/>
      <c r="CO126" s="11" t="s">
        <v>6</v>
      </c>
      <c r="CP126" s="11">
        <v>0.2</v>
      </c>
      <c r="CQ126" s="11"/>
      <c r="CR126" s="23"/>
      <c r="CS126" s="322" t="s">
        <v>909</v>
      </c>
      <c r="CT126" s="363" t="s">
        <v>216</v>
      </c>
      <c r="CU126" s="11" t="s">
        <v>6</v>
      </c>
      <c r="CV126" s="11">
        <v>0.7</v>
      </c>
      <c r="CW126" s="11" t="s">
        <v>0</v>
      </c>
      <c r="CX126" s="11" t="s">
        <v>6</v>
      </c>
      <c r="CY126" s="11"/>
      <c r="CZ126" s="11" t="s">
        <v>0</v>
      </c>
      <c r="DA126" s="11" t="s">
        <v>6</v>
      </c>
      <c r="DB126" s="11"/>
      <c r="DC126" s="11" t="s">
        <v>0</v>
      </c>
      <c r="DD126" s="11" t="s">
        <v>6</v>
      </c>
      <c r="DE126" s="11"/>
      <c r="DF126" s="11" t="s">
        <v>0</v>
      </c>
      <c r="DG126" s="11" t="s">
        <v>6</v>
      </c>
      <c r="DH126" s="11"/>
      <c r="DI126" s="11"/>
      <c r="DJ126" s="11" t="s">
        <v>6</v>
      </c>
      <c r="DK126" s="11"/>
      <c r="DL126" s="11"/>
      <c r="DM126" s="2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</row>
    <row r="127" spans="1:134" ht="13.5" thickBot="1" x14ac:dyDescent="0.25">
      <c r="A127" s="341" t="s">
        <v>1454</v>
      </c>
      <c r="B127" s="420" t="s">
        <v>145</v>
      </c>
      <c r="C127" s="187" t="s">
        <v>6</v>
      </c>
      <c r="D127" s="11">
        <v>0.7</v>
      </c>
      <c r="E127" s="11" t="s">
        <v>1</v>
      </c>
      <c r="F127" s="11" t="s">
        <v>21</v>
      </c>
      <c r="G127" s="187" t="s">
        <v>6</v>
      </c>
      <c r="H127" s="11">
        <v>0.2</v>
      </c>
      <c r="I127" s="11" t="s">
        <v>1</v>
      </c>
      <c r="J127" s="11" t="s">
        <v>21</v>
      </c>
      <c r="K127" s="187" t="s">
        <v>6</v>
      </c>
      <c r="L127" s="11">
        <v>0.4</v>
      </c>
      <c r="M127" s="11" t="s">
        <v>1</v>
      </c>
      <c r="N127" s="11" t="s">
        <v>21</v>
      </c>
      <c r="O127" s="187" t="s">
        <v>6</v>
      </c>
      <c r="P127" s="11">
        <v>0.4</v>
      </c>
      <c r="Q127" s="11" t="s">
        <v>1</v>
      </c>
      <c r="R127" s="11" t="s">
        <v>21</v>
      </c>
      <c r="S127" s="187" t="s">
        <v>6</v>
      </c>
      <c r="T127" s="11">
        <v>0.7</v>
      </c>
      <c r="U127" s="11"/>
      <c r="V127" s="187" t="s">
        <v>6</v>
      </c>
      <c r="W127" s="187" t="s">
        <v>3</v>
      </c>
      <c r="X127" s="11">
        <v>0.7</v>
      </c>
      <c r="Y127" s="11"/>
      <c r="Z127" s="11" t="s">
        <v>21</v>
      </c>
      <c r="AA127" s="21"/>
      <c r="AB127" s="204" t="s">
        <v>1344</v>
      </c>
      <c r="AC127" s="284" t="s">
        <v>1349</v>
      </c>
      <c r="AD127" s="11" t="s">
        <v>6</v>
      </c>
      <c r="AE127" s="11">
        <v>0.7</v>
      </c>
      <c r="AF127" s="187" t="s">
        <v>20</v>
      </c>
      <c r="AG127" s="11" t="s">
        <v>6</v>
      </c>
      <c r="AH127" s="11">
        <v>0.4</v>
      </c>
      <c r="AI127" s="187" t="s">
        <v>20</v>
      </c>
      <c r="AJ127" s="11" t="s">
        <v>6</v>
      </c>
      <c r="AK127" s="11">
        <v>0.4</v>
      </c>
      <c r="AL127" s="187" t="s">
        <v>20</v>
      </c>
      <c r="AM127" s="11" t="s">
        <v>6</v>
      </c>
      <c r="AN127" s="11">
        <v>0.4</v>
      </c>
      <c r="AO127" s="187" t="s">
        <v>20</v>
      </c>
      <c r="AP127" s="11" t="s">
        <v>6</v>
      </c>
      <c r="AQ127" s="11">
        <v>0.7</v>
      </c>
      <c r="AR127" s="187" t="s">
        <v>20</v>
      </c>
      <c r="AS127" s="11" t="s">
        <v>6</v>
      </c>
      <c r="AT127" s="11">
        <v>0.7</v>
      </c>
      <c r="AU127" s="187" t="s">
        <v>20</v>
      </c>
      <c r="AV127" s="188"/>
      <c r="AW127" s="330" t="s">
        <v>1214</v>
      </c>
      <c r="AX127" s="300" t="s">
        <v>155</v>
      </c>
      <c r="AY127" s="11" t="s">
        <v>9</v>
      </c>
      <c r="AZ127" s="11">
        <v>0.9</v>
      </c>
      <c r="BA127" s="187" t="s">
        <v>0</v>
      </c>
      <c r="BB127" s="11" t="s">
        <v>9</v>
      </c>
      <c r="BC127" s="11">
        <v>0.3</v>
      </c>
      <c r="BD127" s="187" t="s">
        <v>0</v>
      </c>
      <c r="BE127" s="11" t="s">
        <v>9</v>
      </c>
      <c r="BF127" s="11">
        <v>0.3</v>
      </c>
      <c r="BG127" s="187" t="s">
        <v>0</v>
      </c>
      <c r="BH127" s="11" t="s">
        <v>9</v>
      </c>
      <c r="BI127" s="11"/>
      <c r="BJ127" s="187" t="s">
        <v>0</v>
      </c>
      <c r="BK127" s="11" t="s">
        <v>9</v>
      </c>
      <c r="BL127" s="11"/>
      <c r="BM127" s="11"/>
      <c r="BN127" s="11" t="s">
        <v>9</v>
      </c>
      <c r="BO127" s="11"/>
      <c r="BP127" s="11"/>
      <c r="BQ127" s="188"/>
      <c r="BW127" s="25"/>
      <c r="BX127" s="329" t="s">
        <v>1094</v>
      </c>
      <c r="BY127" s="364" t="s">
        <v>145</v>
      </c>
      <c r="BZ127" s="11" t="s">
        <v>6</v>
      </c>
      <c r="CA127" s="11">
        <v>0.7</v>
      </c>
      <c r="CB127" s="187" t="str">
        <f t="shared" si="49"/>
        <v>II</v>
      </c>
      <c r="CC127" s="11" t="s">
        <v>6</v>
      </c>
      <c r="CD127" s="11">
        <v>0.2</v>
      </c>
      <c r="CE127" s="187" t="str">
        <f t="shared" si="50"/>
        <v>II</v>
      </c>
      <c r="CF127" s="11" t="s">
        <v>6</v>
      </c>
      <c r="CG127" s="11">
        <v>0.2</v>
      </c>
      <c r="CH127" s="187" t="str">
        <f t="shared" si="51"/>
        <v>II</v>
      </c>
      <c r="CI127" s="11" t="s">
        <v>6</v>
      </c>
      <c r="CJ127" s="11">
        <v>0.2</v>
      </c>
      <c r="CK127" s="187" t="str">
        <f t="shared" si="52"/>
        <v>II</v>
      </c>
      <c r="CL127" s="11" t="s">
        <v>6</v>
      </c>
      <c r="CM127" s="11">
        <v>0.2</v>
      </c>
      <c r="CN127" s="11"/>
      <c r="CO127" s="11" t="s">
        <v>6</v>
      </c>
      <c r="CP127" s="11">
        <v>0.2</v>
      </c>
      <c r="CQ127" s="11"/>
      <c r="CR127" s="23"/>
      <c r="CS127" s="321" t="s">
        <v>910</v>
      </c>
      <c r="CT127" s="362" t="s">
        <v>217</v>
      </c>
      <c r="CU127" s="11" t="s">
        <v>6</v>
      </c>
      <c r="CV127" s="11">
        <v>0.7</v>
      </c>
      <c r="CW127" s="11" t="s">
        <v>0</v>
      </c>
      <c r="CX127" s="11" t="s">
        <v>6</v>
      </c>
      <c r="CY127" s="11"/>
      <c r="CZ127" s="11" t="s">
        <v>0</v>
      </c>
      <c r="DA127" s="11" t="s">
        <v>6</v>
      </c>
      <c r="DB127" s="11"/>
      <c r="DC127" s="11" t="s">
        <v>0</v>
      </c>
      <c r="DD127" s="11" t="s">
        <v>6</v>
      </c>
      <c r="DE127" s="11"/>
      <c r="DF127" s="11" t="s">
        <v>0</v>
      </c>
      <c r="DG127" s="11" t="s">
        <v>6</v>
      </c>
      <c r="DH127" s="11"/>
      <c r="DI127" s="11"/>
      <c r="DJ127" s="11" t="s">
        <v>6</v>
      </c>
      <c r="DK127" s="11"/>
      <c r="DL127" s="11"/>
      <c r="DM127" s="2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</row>
    <row r="128" spans="1:134" ht="13.5" thickBot="1" x14ac:dyDescent="0.25">
      <c r="A128" s="341" t="s">
        <v>1455</v>
      </c>
      <c r="B128" s="420" t="s">
        <v>145</v>
      </c>
      <c r="C128" s="187" t="s">
        <v>6</v>
      </c>
      <c r="D128" s="11">
        <v>0.7</v>
      </c>
      <c r="E128" s="11" t="s">
        <v>1</v>
      </c>
      <c r="F128" s="11" t="s">
        <v>21</v>
      </c>
      <c r="G128" s="187" t="s">
        <v>6</v>
      </c>
      <c r="H128" s="11">
        <v>0.2</v>
      </c>
      <c r="I128" s="11" t="s">
        <v>1</v>
      </c>
      <c r="J128" s="11" t="s">
        <v>21</v>
      </c>
      <c r="K128" s="187" t="s">
        <v>6</v>
      </c>
      <c r="L128" s="11">
        <v>0.4</v>
      </c>
      <c r="M128" s="11" t="s">
        <v>1</v>
      </c>
      <c r="N128" s="11" t="s">
        <v>21</v>
      </c>
      <c r="O128" s="187" t="s">
        <v>6</v>
      </c>
      <c r="P128" s="11">
        <v>0.4</v>
      </c>
      <c r="Q128" s="11" t="s">
        <v>1</v>
      </c>
      <c r="R128" s="11" t="s">
        <v>21</v>
      </c>
      <c r="S128" s="187" t="s">
        <v>6</v>
      </c>
      <c r="T128" s="11">
        <v>0.7</v>
      </c>
      <c r="U128" s="11"/>
      <c r="V128" s="187" t="s">
        <v>6</v>
      </c>
      <c r="W128" s="187" t="s">
        <v>3</v>
      </c>
      <c r="X128" s="11">
        <v>0.7</v>
      </c>
      <c r="Y128" s="11"/>
      <c r="Z128" s="11" t="s">
        <v>21</v>
      </c>
      <c r="AA128" s="21"/>
      <c r="AB128" s="204" t="s">
        <v>1345</v>
      </c>
      <c r="AC128" s="284" t="s">
        <v>1349</v>
      </c>
      <c r="AD128" s="11" t="s">
        <v>6</v>
      </c>
      <c r="AE128" s="11">
        <v>0.7</v>
      </c>
      <c r="AF128" s="187" t="s">
        <v>20</v>
      </c>
      <c r="AG128" s="11" t="s">
        <v>6</v>
      </c>
      <c r="AH128" s="11">
        <v>0.4</v>
      </c>
      <c r="AI128" s="187" t="s">
        <v>20</v>
      </c>
      <c r="AJ128" s="11" t="s">
        <v>6</v>
      </c>
      <c r="AK128" s="11">
        <v>0.4</v>
      </c>
      <c r="AL128" s="187" t="s">
        <v>20</v>
      </c>
      <c r="AM128" s="11" t="s">
        <v>6</v>
      </c>
      <c r="AN128" s="11">
        <v>0.4</v>
      </c>
      <c r="AO128" s="187" t="s">
        <v>20</v>
      </c>
      <c r="AP128" s="11" t="s">
        <v>6</v>
      </c>
      <c r="AQ128" s="11">
        <v>0.7</v>
      </c>
      <c r="AR128" s="187" t="s">
        <v>20</v>
      </c>
      <c r="AS128" s="11" t="s">
        <v>6</v>
      </c>
      <c r="AT128" s="11">
        <v>0.7</v>
      </c>
      <c r="AU128" s="187" t="s">
        <v>20</v>
      </c>
      <c r="AV128" s="188"/>
      <c r="AW128" s="341" t="s">
        <v>580</v>
      </c>
      <c r="AX128" s="315" t="s">
        <v>231</v>
      </c>
      <c r="AY128" s="11" t="s">
        <v>9</v>
      </c>
      <c r="AZ128" s="11">
        <v>0.9</v>
      </c>
      <c r="BA128" s="187" t="s">
        <v>0</v>
      </c>
      <c r="BB128" s="11" t="s">
        <v>9</v>
      </c>
      <c r="BC128" s="11">
        <v>0.3</v>
      </c>
      <c r="BD128" s="187" t="s">
        <v>0</v>
      </c>
      <c r="BE128" s="11" t="s">
        <v>9</v>
      </c>
      <c r="BF128" s="11">
        <v>0.3</v>
      </c>
      <c r="BG128" s="187" t="s">
        <v>0</v>
      </c>
      <c r="BH128" s="11" t="s">
        <v>9</v>
      </c>
      <c r="BI128" s="11"/>
      <c r="BJ128" s="187" t="s">
        <v>0</v>
      </c>
      <c r="BK128" s="11" t="s">
        <v>9</v>
      </c>
      <c r="BL128" s="11"/>
      <c r="BM128" s="11"/>
      <c r="BN128" s="11" t="s">
        <v>9</v>
      </c>
      <c r="BO128" s="11"/>
      <c r="BP128" s="11"/>
      <c r="BQ128" s="188"/>
      <c r="BW128" s="25"/>
      <c r="BX128" s="330" t="s">
        <v>1095</v>
      </c>
      <c r="BY128" s="369" t="s">
        <v>145</v>
      </c>
      <c r="BZ128" s="11" t="s">
        <v>6</v>
      </c>
      <c r="CA128" s="11">
        <v>0.7</v>
      </c>
      <c r="CB128" s="187" t="str">
        <f t="shared" si="49"/>
        <v>II</v>
      </c>
      <c r="CC128" s="11" t="s">
        <v>6</v>
      </c>
      <c r="CD128" s="11">
        <v>0.2</v>
      </c>
      <c r="CE128" s="187" t="str">
        <f t="shared" si="50"/>
        <v>II</v>
      </c>
      <c r="CF128" s="11" t="s">
        <v>6</v>
      </c>
      <c r="CG128" s="11">
        <v>0.2</v>
      </c>
      <c r="CH128" s="187" t="str">
        <f t="shared" si="51"/>
        <v>II</v>
      </c>
      <c r="CI128" s="11" t="s">
        <v>6</v>
      </c>
      <c r="CJ128" s="11">
        <v>0.2</v>
      </c>
      <c r="CK128" s="187" t="str">
        <f t="shared" si="52"/>
        <v>II</v>
      </c>
      <c r="CL128" s="11" t="s">
        <v>6</v>
      </c>
      <c r="CM128" s="11">
        <v>0.2</v>
      </c>
      <c r="CN128" s="11"/>
      <c r="CO128" s="11" t="s">
        <v>6</v>
      </c>
      <c r="CP128" s="11">
        <v>0.2</v>
      </c>
      <c r="CQ128" s="11"/>
      <c r="CR128" s="23"/>
      <c r="CS128" s="322" t="s">
        <v>911</v>
      </c>
      <c r="CT128" s="363" t="s">
        <v>139</v>
      </c>
      <c r="CU128" s="11" t="s">
        <v>6</v>
      </c>
      <c r="CV128" s="11">
        <v>0.7</v>
      </c>
      <c r="CW128" s="11" t="s">
        <v>0</v>
      </c>
      <c r="CX128" s="11" t="s">
        <v>6</v>
      </c>
      <c r="CY128" s="11"/>
      <c r="CZ128" s="11" t="s">
        <v>0</v>
      </c>
      <c r="DA128" s="11" t="s">
        <v>6</v>
      </c>
      <c r="DB128" s="11"/>
      <c r="DC128" s="11" t="s">
        <v>0</v>
      </c>
      <c r="DD128" s="11" t="s">
        <v>6</v>
      </c>
      <c r="DE128" s="11"/>
      <c r="DF128" s="11" t="s">
        <v>0</v>
      </c>
      <c r="DG128" s="11" t="s">
        <v>6</v>
      </c>
      <c r="DH128" s="11"/>
      <c r="DI128" s="11"/>
      <c r="DJ128" s="11" t="s">
        <v>6</v>
      </c>
      <c r="DK128" s="11"/>
      <c r="DL128" s="11"/>
      <c r="DM128" s="2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</row>
    <row r="129" spans="1:134" ht="13.5" thickBot="1" x14ac:dyDescent="0.25">
      <c r="A129" s="203" t="s">
        <v>792</v>
      </c>
      <c r="B129" s="413" t="s">
        <v>202</v>
      </c>
      <c r="C129" s="11" t="s">
        <v>6</v>
      </c>
      <c r="D129" s="11">
        <v>0.7</v>
      </c>
      <c r="E129" s="11" t="s">
        <v>2</v>
      </c>
      <c r="F129" s="11" t="s">
        <v>22</v>
      </c>
      <c r="G129" s="187" t="s">
        <v>6</v>
      </c>
      <c r="H129" s="11">
        <v>0.4</v>
      </c>
      <c r="I129" s="11" t="s">
        <v>2</v>
      </c>
      <c r="J129" s="11" t="s">
        <v>22</v>
      </c>
      <c r="K129" s="187" t="s">
        <v>6</v>
      </c>
      <c r="L129" s="11">
        <v>0.4</v>
      </c>
      <c r="M129" s="11" t="s">
        <v>2</v>
      </c>
      <c r="N129" s="11" t="s">
        <v>22</v>
      </c>
      <c r="O129" s="187" t="s">
        <v>6</v>
      </c>
      <c r="P129" s="11">
        <v>0.4</v>
      </c>
      <c r="Q129" s="11" t="s">
        <v>2</v>
      </c>
      <c r="R129" s="11" t="s">
        <v>22</v>
      </c>
      <c r="S129" s="187" t="s">
        <v>6</v>
      </c>
      <c r="T129" s="11">
        <v>0.7</v>
      </c>
      <c r="U129" s="11"/>
      <c r="V129" s="11" t="s">
        <v>22</v>
      </c>
      <c r="W129" s="187" t="s">
        <v>6</v>
      </c>
      <c r="X129" s="11">
        <v>0.7</v>
      </c>
      <c r="Y129" s="11"/>
      <c r="Z129" s="11" t="s">
        <v>22</v>
      </c>
      <c r="AA129" s="21"/>
      <c r="AB129" s="204" t="s">
        <v>1346</v>
      </c>
      <c r="AC129" s="284" t="s">
        <v>1349</v>
      </c>
      <c r="AD129" s="11" t="s">
        <v>6</v>
      </c>
      <c r="AE129" s="11">
        <v>0.7</v>
      </c>
      <c r="AF129" s="187" t="s">
        <v>20</v>
      </c>
      <c r="AG129" s="11" t="s">
        <v>6</v>
      </c>
      <c r="AH129" s="11">
        <v>0.4</v>
      </c>
      <c r="AI129" s="187" t="s">
        <v>20</v>
      </c>
      <c r="AJ129" s="11" t="s">
        <v>6</v>
      </c>
      <c r="AK129" s="11">
        <v>0.4</v>
      </c>
      <c r="AL129" s="187" t="s">
        <v>20</v>
      </c>
      <c r="AM129" s="11" t="s">
        <v>6</v>
      </c>
      <c r="AN129" s="11">
        <v>0.4</v>
      </c>
      <c r="AO129" s="187" t="s">
        <v>20</v>
      </c>
      <c r="AP129" s="11" t="s">
        <v>6</v>
      </c>
      <c r="AQ129" s="11">
        <v>0.7</v>
      </c>
      <c r="AR129" s="187" t="s">
        <v>20</v>
      </c>
      <c r="AS129" s="11" t="s">
        <v>6</v>
      </c>
      <c r="AT129" s="11">
        <v>0.7</v>
      </c>
      <c r="AU129" s="187" t="s">
        <v>20</v>
      </c>
      <c r="AV129" s="188"/>
      <c r="AW129" s="321" t="s">
        <v>581</v>
      </c>
      <c r="AX129" s="312" t="s">
        <v>206</v>
      </c>
      <c r="AY129" s="11" t="s">
        <v>9</v>
      </c>
      <c r="AZ129" s="11">
        <v>0.9</v>
      </c>
      <c r="BA129" s="187" t="s">
        <v>1</v>
      </c>
      <c r="BB129" s="11" t="s">
        <v>9</v>
      </c>
      <c r="BC129" s="11">
        <v>0.3</v>
      </c>
      <c r="BD129" s="187" t="s">
        <v>1</v>
      </c>
      <c r="BE129" s="11" t="s">
        <v>9</v>
      </c>
      <c r="BF129" s="11">
        <v>0.3</v>
      </c>
      <c r="BG129" s="187" t="s">
        <v>1</v>
      </c>
      <c r="BH129" s="11" t="s">
        <v>9</v>
      </c>
      <c r="BI129" s="11"/>
      <c r="BJ129" s="187" t="s">
        <v>1</v>
      </c>
      <c r="BK129" s="11" t="s">
        <v>9</v>
      </c>
      <c r="BL129" s="11"/>
      <c r="BM129" s="11"/>
      <c r="BN129" s="11" t="s">
        <v>9</v>
      </c>
      <c r="BO129" s="11"/>
      <c r="BP129" s="11"/>
      <c r="BQ129" s="188"/>
      <c r="BW129" s="25"/>
      <c r="BX129" s="322" t="s">
        <v>1096</v>
      </c>
      <c r="BY129" s="363" t="s">
        <v>138</v>
      </c>
      <c r="BZ129" s="11" t="s">
        <v>6</v>
      </c>
      <c r="CA129" s="11">
        <v>0.7</v>
      </c>
      <c r="CB129" s="187" t="str">
        <f t="shared" si="49"/>
        <v>I</v>
      </c>
      <c r="CC129" s="11" t="s">
        <v>6</v>
      </c>
      <c r="CD129" s="11">
        <v>0.2</v>
      </c>
      <c r="CE129" s="187" t="str">
        <f t="shared" si="50"/>
        <v>I</v>
      </c>
      <c r="CF129" s="11" t="s">
        <v>6</v>
      </c>
      <c r="CG129" s="11">
        <v>0.2</v>
      </c>
      <c r="CH129" s="187" t="str">
        <f t="shared" si="51"/>
        <v>I</v>
      </c>
      <c r="CI129" s="11" t="s">
        <v>6</v>
      </c>
      <c r="CJ129" s="11">
        <v>0.2</v>
      </c>
      <c r="CK129" s="187" t="str">
        <f t="shared" si="52"/>
        <v>I</v>
      </c>
      <c r="CL129" s="11" t="s">
        <v>6</v>
      </c>
      <c r="CM129" s="11">
        <v>0.2</v>
      </c>
      <c r="CN129" s="11"/>
      <c r="CO129" s="11" t="s">
        <v>6</v>
      </c>
      <c r="CP129" s="11">
        <v>0.2</v>
      </c>
      <c r="CQ129" s="11"/>
      <c r="CR129" s="23"/>
      <c r="CS129" s="346" t="s">
        <v>1013</v>
      </c>
      <c r="CT129" s="367" t="s">
        <v>140</v>
      </c>
      <c r="CU129" s="11" t="s">
        <v>6</v>
      </c>
      <c r="CV129" s="11">
        <v>0.7</v>
      </c>
      <c r="CW129" s="11" t="s">
        <v>0</v>
      </c>
      <c r="CX129" s="11" t="s">
        <v>6</v>
      </c>
      <c r="CY129" s="11"/>
      <c r="CZ129" s="11" t="s">
        <v>0</v>
      </c>
      <c r="DA129" s="11" t="s">
        <v>6</v>
      </c>
      <c r="DB129" s="11"/>
      <c r="DC129" s="11" t="s">
        <v>0</v>
      </c>
      <c r="DD129" s="11" t="s">
        <v>6</v>
      </c>
      <c r="DE129" s="11"/>
      <c r="DF129" s="11" t="s">
        <v>0</v>
      </c>
      <c r="DG129" s="11" t="s">
        <v>6</v>
      </c>
      <c r="DH129" s="11"/>
      <c r="DI129" s="11"/>
      <c r="DJ129" s="11" t="s">
        <v>6</v>
      </c>
      <c r="DK129" s="11"/>
      <c r="DL129" s="11"/>
      <c r="DM129" s="2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</row>
    <row r="130" spans="1:134" x14ac:dyDescent="0.2">
      <c r="A130" s="330" t="s">
        <v>793</v>
      </c>
      <c r="B130" s="408" t="s">
        <v>202</v>
      </c>
      <c r="C130" s="11" t="s">
        <v>6</v>
      </c>
      <c r="D130" s="11">
        <v>0.7</v>
      </c>
      <c r="E130" s="11" t="s">
        <v>2</v>
      </c>
      <c r="F130" s="11" t="s">
        <v>22</v>
      </c>
      <c r="G130" s="187" t="s">
        <v>6</v>
      </c>
      <c r="H130" s="11">
        <v>0.4</v>
      </c>
      <c r="I130" s="11" t="s">
        <v>2</v>
      </c>
      <c r="J130" s="11" t="s">
        <v>22</v>
      </c>
      <c r="K130" s="187" t="s">
        <v>6</v>
      </c>
      <c r="L130" s="11">
        <v>0.4</v>
      </c>
      <c r="M130" s="11" t="s">
        <v>2</v>
      </c>
      <c r="N130" s="11" t="s">
        <v>22</v>
      </c>
      <c r="O130" s="187" t="s">
        <v>6</v>
      </c>
      <c r="P130" s="11">
        <v>0.4</v>
      </c>
      <c r="Q130" s="11" t="s">
        <v>2</v>
      </c>
      <c r="R130" s="11" t="s">
        <v>22</v>
      </c>
      <c r="S130" s="187" t="s">
        <v>6</v>
      </c>
      <c r="T130" s="11">
        <v>0.7</v>
      </c>
      <c r="U130" s="11"/>
      <c r="V130" s="11" t="s">
        <v>22</v>
      </c>
      <c r="W130" s="187" t="s">
        <v>6</v>
      </c>
      <c r="X130" s="11">
        <v>0.7</v>
      </c>
      <c r="Y130" s="11"/>
      <c r="Z130" s="11" t="s">
        <v>22</v>
      </c>
      <c r="AA130" s="21"/>
      <c r="AB130" s="204" t="s">
        <v>1347</v>
      </c>
      <c r="AC130" s="284" t="s">
        <v>1349</v>
      </c>
      <c r="AD130" s="11" t="s">
        <v>6</v>
      </c>
      <c r="AE130" s="11">
        <v>0.7</v>
      </c>
      <c r="AF130" s="187" t="s">
        <v>20</v>
      </c>
      <c r="AG130" s="11" t="s">
        <v>6</v>
      </c>
      <c r="AH130" s="11">
        <v>0.4</v>
      </c>
      <c r="AI130" s="187" t="s">
        <v>20</v>
      </c>
      <c r="AJ130" s="11" t="s">
        <v>6</v>
      </c>
      <c r="AK130" s="11">
        <v>0.4</v>
      </c>
      <c r="AL130" s="187" t="s">
        <v>20</v>
      </c>
      <c r="AM130" s="11" t="s">
        <v>6</v>
      </c>
      <c r="AN130" s="11">
        <v>0.4</v>
      </c>
      <c r="AO130" s="187" t="s">
        <v>20</v>
      </c>
      <c r="AP130" s="11" t="s">
        <v>6</v>
      </c>
      <c r="AQ130" s="11">
        <v>0.7</v>
      </c>
      <c r="AR130" s="187" t="s">
        <v>20</v>
      </c>
      <c r="AS130" s="11" t="s">
        <v>6</v>
      </c>
      <c r="AT130" s="11">
        <v>0.7</v>
      </c>
      <c r="AU130" s="187" t="s">
        <v>20</v>
      </c>
      <c r="AV130" s="188"/>
      <c r="AW130" s="322" t="s">
        <v>1218</v>
      </c>
      <c r="AX130" s="304" t="s">
        <v>157</v>
      </c>
      <c r="AY130" s="11" t="s">
        <v>9</v>
      </c>
      <c r="AZ130" s="11">
        <v>0.9</v>
      </c>
      <c r="BA130" s="187" t="s">
        <v>1</v>
      </c>
      <c r="BB130" s="11" t="s">
        <v>9</v>
      </c>
      <c r="BC130" s="11">
        <v>0.3</v>
      </c>
      <c r="BD130" s="187" t="s">
        <v>1</v>
      </c>
      <c r="BE130" s="11" t="s">
        <v>9</v>
      </c>
      <c r="BF130" s="11">
        <v>0.3</v>
      </c>
      <c r="BG130" s="187" t="s">
        <v>1</v>
      </c>
      <c r="BH130" s="11" t="s">
        <v>9</v>
      </c>
      <c r="BI130" s="11"/>
      <c r="BJ130" s="187" t="s">
        <v>1</v>
      </c>
      <c r="BK130" s="11" t="s">
        <v>9</v>
      </c>
      <c r="BL130" s="11"/>
      <c r="BM130" s="11"/>
      <c r="BN130" s="11" t="s">
        <v>9</v>
      </c>
      <c r="BO130" s="11"/>
      <c r="BP130" s="11"/>
      <c r="BQ130" s="188"/>
      <c r="BW130" s="25"/>
      <c r="BX130" s="321" t="s">
        <v>1097</v>
      </c>
      <c r="BY130" s="362" t="s">
        <v>234</v>
      </c>
      <c r="BZ130" s="11" t="s">
        <v>6</v>
      </c>
      <c r="CA130" s="11">
        <v>0.7</v>
      </c>
      <c r="CB130" s="187" t="str">
        <f t="shared" si="49"/>
        <v>I</v>
      </c>
      <c r="CC130" s="11" t="s">
        <v>6</v>
      </c>
      <c r="CD130" s="11">
        <v>0.2</v>
      </c>
      <c r="CE130" s="187" t="str">
        <f t="shared" si="50"/>
        <v>I</v>
      </c>
      <c r="CF130" s="11" t="s">
        <v>6</v>
      </c>
      <c r="CG130" s="11">
        <v>0.2</v>
      </c>
      <c r="CH130" s="187" t="str">
        <f t="shared" si="51"/>
        <v>I</v>
      </c>
      <c r="CI130" s="11" t="s">
        <v>6</v>
      </c>
      <c r="CJ130" s="11">
        <v>0.2</v>
      </c>
      <c r="CK130" s="187" t="str">
        <f t="shared" si="52"/>
        <v>I</v>
      </c>
      <c r="CL130" s="11" t="s">
        <v>6</v>
      </c>
      <c r="CM130" s="11">
        <v>0.2</v>
      </c>
      <c r="CN130" s="11"/>
      <c r="CO130" s="11" t="s">
        <v>6</v>
      </c>
      <c r="CP130" s="11">
        <v>0.2</v>
      </c>
      <c r="CQ130" s="11"/>
      <c r="CR130" s="23"/>
      <c r="CS130" s="334" t="s">
        <v>912</v>
      </c>
      <c r="CT130" s="368" t="s">
        <v>198</v>
      </c>
      <c r="CU130" s="11" t="s">
        <v>6</v>
      </c>
      <c r="CV130" s="11">
        <v>0.7</v>
      </c>
      <c r="CW130" s="11" t="s">
        <v>1</v>
      </c>
      <c r="CX130" s="11" t="s">
        <v>6</v>
      </c>
      <c r="CY130" s="11"/>
      <c r="CZ130" s="11" t="s">
        <v>1</v>
      </c>
      <c r="DA130" s="11" t="s">
        <v>6</v>
      </c>
      <c r="DB130" s="11"/>
      <c r="DC130" s="11" t="s">
        <v>1</v>
      </c>
      <c r="DD130" s="11" t="s">
        <v>6</v>
      </c>
      <c r="DE130" s="11"/>
      <c r="DF130" s="11" t="s">
        <v>1</v>
      </c>
      <c r="DG130" s="11" t="s">
        <v>6</v>
      </c>
      <c r="DH130" s="11"/>
      <c r="DI130" s="11"/>
      <c r="DJ130" s="11" t="s">
        <v>6</v>
      </c>
      <c r="DK130" s="11"/>
      <c r="DL130" s="11"/>
      <c r="DM130" s="2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</row>
    <row r="131" spans="1:134" ht="13.5" thickBot="1" x14ac:dyDescent="0.25">
      <c r="A131" s="332" t="s">
        <v>794</v>
      </c>
      <c r="B131" s="409" t="s">
        <v>146</v>
      </c>
      <c r="C131" s="11" t="s">
        <v>6</v>
      </c>
      <c r="D131" s="11">
        <v>0.7</v>
      </c>
      <c r="E131" s="11" t="s">
        <v>2</v>
      </c>
      <c r="F131" s="11" t="s">
        <v>22</v>
      </c>
      <c r="G131" s="187" t="s">
        <v>6</v>
      </c>
      <c r="H131" s="11">
        <v>0.4</v>
      </c>
      <c r="I131" s="11" t="s">
        <v>2</v>
      </c>
      <c r="J131" s="11" t="s">
        <v>22</v>
      </c>
      <c r="K131" s="187" t="s">
        <v>6</v>
      </c>
      <c r="L131" s="11">
        <v>0.4</v>
      </c>
      <c r="M131" s="11" t="s">
        <v>2</v>
      </c>
      <c r="N131" s="11" t="s">
        <v>22</v>
      </c>
      <c r="O131" s="187" t="s">
        <v>6</v>
      </c>
      <c r="P131" s="11">
        <v>0.4</v>
      </c>
      <c r="Q131" s="11" t="s">
        <v>2</v>
      </c>
      <c r="R131" s="11" t="s">
        <v>22</v>
      </c>
      <c r="S131" s="187" t="s">
        <v>6</v>
      </c>
      <c r="T131" s="11">
        <v>0.7</v>
      </c>
      <c r="U131" s="11"/>
      <c r="V131" s="11" t="s">
        <v>22</v>
      </c>
      <c r="W131" s="187" t="s">
        <v>6</v>
      </c>
      <c r="X131" s="11">
        <v>0.7</v>
      </c>
      <c r="Y131" s="11"/>
      <c r="Z131" s="11" t="s">
        <v>22</v>
      </c>
      <c r="AA131" s="21"/>
      <c r="AB131" s="201" t="s">
        <v>1348</v>
      </c>
      <c r="AC131" s="223" t="s">
        <v>1349</v>
      </c>
      <c r="AD131" s="11" t="s">
        <v>6</v>
      </c>
      <c r="AE131" s="11">
        <v>0.7</v>
      </c>
      <c r="AF131" s="187" t="s">
        <v>20</v>
      </c>
      <c r="AG131" s="11" t="s">
        <v>6</v>
      </c>
      <c r="AH131" s="11">
        <v>0.4</v>
      </c>
      <c r="AI131" s="187" t="s">
        <v>20</v>
      </c>
      <c r="AJ131" s="11" t="s">
        <v>6</v>
      </c>
      <c r="AK131" s="11">
        <v>0.4</v>
      </c>
      <c r="AL131" s="187" t="s">
        <v>20</v>
      </c>
      <c r="AM131" s="11" t="s">
        <v>6</v>
      </c>
      <c r="AN131" s="11">
        <v>0.4</v>
      </c>
      <c r="AO131" s="187" t="s">
        <v>20</v>
      </c>
      <c r="AP131" s="11" t="s">
        <v>6</v>
      </c>
      <c r="AQ131" s="11">
        <v>0.7</v>
      </c>
      <c r="AR131" s="187" t="s">
        <v>20</v>
      </c>
      <c r="AS131" s="11" t="s">
        <v>6</v>
      </c>
      <c r="AT131" s="11">
        <v>0.7</v>
      </c>
      <c r="AU131" s="187" t="s">
        <v>20</v>
      </c>
      <c r="AV131" s="188"/>
      <c r="AW131" s="322" t="s">
        <v>1222</v>
      </c>
      <c r="AX131" s="304" t="s">
        <v>157</v>
      </c>
      <c r="AY131" s="11" t="s">
        <v>9</v>
      </c>
      <c r="AZ131" s="11">
        <v>0.9</v>
      </c>
      <c r="BA131" s="187" t="s">
        <v>1</v>
      </c>
      <c r="BB131" s="11" t="s">
        <v>9</v>
      </c>
      <c r="BC131" s="11">
        <v>0.3</v>
      </c>
      <c r="BD131" s="187" t="s">
        <v>1</v>
      </c>
      <c r="BE131" s="11" t="s">
        <v>9</v>
      </c>
      <c r="BF131" s="11">
        <v>0.3</v>
      </c>
      <c r="BG131" s="187" t="s">
        <v>1</v>
      </c>
      <c r="BH131" s="11" t="s">
        <v>9</v>
      </c>
      <c r="BI131" s="11"/>
      <c r="BJ131" s="187" t="s">
        <v>1</v>
      </c>
      <c r="BK131" s="11" t="s">
        <v>9</v>
      </c>
      <c r="BL131" s="11"/>
      <c r="BM131" s="11"/>
      <c r="BN131" s="11" t="s">
        <v>9</v>
      </c>
      <c r="BO131" s="11"/>
      <c r="BP131" s="11"/>
      <c r="BQ131" s="188"/>
      <c r="BW131" s="25"/>
      <c r="BX131" s="332" t="s">
        <v>1098</v>
      </c>
      <c r="BY131" s="365" t="s">
        <v>217</v>
      </c>
      <c r="BZ131" s="11" t="s">
        <v>6</v>
      </c>
      <c r="CA131" s="11">
        <v>0.7</v>
      </c>
      <c r="CB131" s="187" t="str">
        <f t="shared" si="49"/>
        <v>I</v>
      </c>
      <c r="CC131" s="11" t="s">
        <v>6</v>
      </c>
      <c r="CD131" s="11">
        <v>0.2</v>
      </c>
      <c r="CE131" s="187" t="str">
        <f t="shared" si="50"/>
        <v>I</v>
      </c>
      <c r="CF131" s="11" t="s">
        <v>6</v>
      </c>
      <c r="CG131" s="11">
        <v>0.2</v>
      </c>
      <c r="CH131" s="187" t="str">
        <f t="shared" si="51"/>
        <v>I</v>
      </c>
      <c r="CI131" s="11" t="s">
        <v>6</v>
      </c>
      <c r="CJ131" s="11">
        <v>0.2</v>
      </c>
      <c r="CK131" s="187" t="str">
        <f t="shared" si="52"/>
        <v>I</v>
      </c>
      <c r="CL131" s="11" t="s">
        <v>6</v>
      </c>
      <c r="CM131" s="11">
        <v>0.2</v>
      </c>
      <c r="CN131" s="11"/>
      <c r="CO131" s="11" t="s">
        <v>6</v>
      </c>
      <c r="CP131" s="11">
        <v>0.2</v>
      </c>
      <c r="CQ131" s="11"/>
      <c r="CR131" s="23"/>
      <c r="CS131" s="321" t="s">
        <v>913</v>
      </c>
      <c r="CT131" s="362" t="s">
        <v>200</v>
      </c>
      <c r="CU131" s="11" t="s">
        <v>6</v>
      </c>
      <c r="CV131" s="11">
        <v>0.7</v>
      </c>
      <c r="CW131" s="11" t="s">
        <v>1</v>
      </c>
      <c r="CX131" s="11" t="s">
        <v>6</v>
      </c>
      <c r="CY131" s="11"/>
      <c r="CZ131" s="11" t="s">
        <v>1</v>
      </c>
      <c r="DA131" s="11" t="s">
        <v>6</v>
      </c>
      <c r="DB131" s="11"/>
      <c r="DC131" s="11" t="s">
        <v>1</v>
      </c>
      <c r="DD131" s="11" t="s">
        <v>6</v>
      </c>
      <c r="DE131" s="11"/>
      <c r="DF131" s="11" t="s">
        <v>1</v>
      </c>
      <c r="DG131" s="11" t="s">
        <v>6</v>
      </c>
      <c r="DH131" s="11"/>
      <c r="DI131" s="11"/>
      <c r="DJ131" s="11" t="s">
        <v>6</v>
      </c>
      <c r="DK131" s="11"/>
      <c r="DL131" s="11"/>
      <c r="DM131" s="2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</row>
    <row r="132" spans="1:134" ht="13.5" thickBot="1" x14ac:dyDescent="0.25">
      <c r="A132" s="342" t="s">
        <v>795</v>
      </c>
      <c r="B132" s="411" t="s">
        <v>146</v>
      </c>
      <c r="C132" s="11" t="s">
        <v>6</v>
      </c>
      <c r="D132" s="11">
        <v>0.7</v>
      </c>
      <c r="E132" s="11" t="s">
        <v>2</v>
      </c>
      <c r="F132" s="11" t="s">
        <v>22</v>
      </c>
      <c r="G132" s="187" t="s">
        <v>6</v>
      </c>
      <c r="H132" s="11">
        <v>0.4</v>
      </c>
      <c r="I132" s="11" t="s">
        <v>2</v>
      </c>
      <c r="J132" s="11" t="s">
        <v>22</v>
      </c>
      <c r="K132" s="187" t="s">
        <v>6</v>
      </c>
      <c r="L132" s="11">
        <v>0.4</v>
      </c>
      <c r="M132" s="11" t="s">
        <v>2</v>
      </c>
      <c r="N132" s="11" t="s">
        <v>22</v>
      </c>
      <c r="O132" s="187" t="s">
        <v>6</v>
      </c>
      <c r="P132" s="11">
        <v>0.4</v>
      </c>
      <c r="Q132" s="11" t="s">
        <v>2</v>
      </c>
      <c r="R132" s="11" t="s">
        <v>22</v>
      </c>
      <c r="S132" s="187" t="s">
        <v>6</v>
      </c>
      <c r="T132" s="11">
        <v>0.7</v>
      </c>
      <c r="U132" s="11"/>
      <c r="V132" s="11" t="s">
        <v>22</v>
      </c>
      <c r="W132" s="187" t="s">
        <v>6</v>
      </c>
      <c r="X132" s="11">
        <v>0.7</v>
      </c>
      <c r="Y132" s="11"/>
      <c r="Z132" s="11" t="s">
        <v>22</v>
      </c>
      <c r="AA132" s="21"/>
      <c r="AB132" s="185"/>
      <c r="AC132" s="185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88"/>
      <c r="AW132" s="322" t="s">
        <v>1219</v>
      </c>
      <c r="AX132" s="304" t="s">
        <v>157</v>
      </c>
      <c r="AY132" s="11" t="s">
        <v>9</v>
      </c>
      <c r="AZ132" s="11">
        <v>0.9</v>
      </c>
      <c r="BA132" s="187" t="s">
        <v>1</v>
      </c>
      <c r="BB132" s="11" t="s">
        <v>9</v>
      </c>
      <c r="BC132" s="11">
        <v>0.3</v>
      </c>
      <c r="BD132" s="187" t="s">
        <v>1</v>
      </c>
      <c r="BE132" s="11" t="s">
        <v>9</v>
      </c>
      <c r="BF132" s="11">
        <v>0.3</v>
      </c>
      <c r="BG132" s="187" t="s">
        <v>1</v>
      </c>
      <c r="BH132" s="11" t="s">
        <v>9</v>
      </c>
      <c r="BI132" s="11"/>
      <c r="BJ132" s="187" t="s">
        <v>1</v>
      </c>
      <c r="BK132" s="11" t="s">
        <v>9</v>
      </c>
      <c r="BL132" s="11"/>
      <c r="BM132" s="11"/>
      <c r="BN132" s="11" t="s">
        <v>9</v>
      </c>
      <c r="BO132" s="11"/>
      <c r="BP132" s="11"/>
      <c r="BQ132" s="188"/>
      <c r="BW132" s="25"/>
      <c r="BX132" s="326" t="s">
        <v>1099</v>
      </c>
      <c r="BY132" s="351" t="s">
        <v>217</v>
      </c>
      <c r="BZ132" s="11" t="s">
        <v>6</v>
      </c>
      <c r="CA132" s="11">
        <v>0.7</v>
      </c>
      <c r="CB132" s="187" t="str">
        <f t="shared" si="49"/>
        <v>I</v>
      </c>
      <c r="CC132" s="11" t="s">
        <v>6</v>
      </c>
      <c r="CD132" s="11">
        <v>0.2</v>
      </c>
      <c r="CE132" s="187" t="str">
        <f t="shared" si="50"/>
        <v>I</v>
      </c>
      <c r="CF132" s="11" t="s">
        <v>6</v>
      </c>
      <c r="CG132" s="11">
        <v>0.2</v>
      </c>
      <c r="CH132" s="187" t="str">
        <f t="shared" si="51"/>
        <v>I</v>
      </c>
      <c r="CI132" s="11" t="s">
        <v>6</v>
      </c>
      <c r="CJ132" s="11">
        <v>0.2</v>
      </c>
      <c r="CK132" s="187" t="str">
        <f t="shared" si="52"/>
        <v>I</v>
      </c>
      <c r="CL132" s="11" t="s">
        <v>6</v>
      </c>
      <c r="CM132" s="11">
        <v>0.2</v>
      </c>
      <c r="CN132" s="11"/>
      <c r="CO132" s="11" t="s">
        <v>6</v>
      </c>
      <c r="CP132" s="11">
        <v>0.2</v>
      </c>
      <c r="CQ132" s="11"/>
      <c r="CR132" s="23"/>
      <c r="CS132" s="341" t="s">
        <v>914</v>
      </c>
      <c r="CT132" s="375" t="s">
        <v>201</v>
      </c>
      <c r="CU132" s="11" t="s">
        <v>6</v>
      </c>
      <c r="CV132" s="11">
        <v>0.7</v>
      </c>
      <c r="CW132" s="11" t="s">
        <v>1</v>
      </c>
      <c r="CX132" s="11" t="s">
        <v>6</v>
      </c>
      <c r="CY132" s="11"/>
      <c r="CZ132" s="11" t="s">
        <v>1</v>
      </c>
      <c r="DA132" s="11" t="s">
        <v>6</v>
      </c>
      <c r="DB132" s="11"/>
      <c r="DC132" s="11" t="s">
        <v>1</v>
      </c>
      <c r="DD132" s="11" t="s">
        <v>6</v>
      </c>
      <c r="DE132" s="11"/>
      <c r="DF132" s="11" t="s">
        <v>1</v>
      </c>
      <c r="DG132" s="11" t="s">
        <v>6</v>
      </c>
      <c r="DH132" s="11"/>
      <c r="DI132" s="11"/>
      <c r="DJ132" s="11" t="s">
        <v>6</v>
      </c>
      <c r="DK132" s="11"/>
      <c r="DL132" s="11"/>
      <c r="DM132" s="2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</row>
    <row r="133" spans="1:134" x14ac:dyDescent="0.2">
      <c r="A133" s="204" t="s">
        <v>625</v>
      </c>
      <c r="B133" s="414" t="s">
        <v>174</v>
      </c>
      <c r="C133" s="11" t="s">
        <v>6</v>
      </c>
      <c r="D133" s="11">
        <v>0.7</v>
      </c>
      <c r="E133" s="11" t="s">
        <v>20</v>
      </c>
      <c r="F133" s="11" t="s">
        <v>22</v>
      </c>
      <c r="G133" s="187" t="s">
        <v>6</v>
      </c>
      <c r="H133" s="11">
        <v>0.4</v>
      </c>
      <c r="I133" s="11" t="s">
        <v>20</v>
      </c>
      <c r="J133" s="11" t="s">
        <v>22</v>
      </c>
      <c r="K133" s="187" t="s">
        <v>6</v>
      </c>
      <c r="L133" s="11">
        <v>0.4</v>
      </c>
      <c r="M133" s="11" t="s">
        <v>20</v>
      </c>
      <c r="N133" s="11" t="s">
        <v>22</v>
      </c>
      <c r="O133" s="187" t="s">
        <v>6</v>
      </c>
      <c r="P133" s="11">
        <v>0.4</v>
      </c>
      <c r="Q133" s="11" t="s">
        <v>20</v>
      </c>
      <c r="R133" s="11" t="s">
        <v>22</v>
      </c>
      <c r="S133" s="187" t="s">
        <v>6</v>
      </c>
      <c r="T133" s="11">
        <v>0.7</v>
      </c>
      <c r="U133" s="11"/>
      <c r="V133" s="11" t="s">
        <v>22</v>
      </c>
      <c r="W133" s="187" t="s">
        <v>6</v>
      </c>
      <c r="X133" s="11">
        <v>0.7</v>
      </c>
      <c r="Y133" s="11"/>
      <c r="Z133" s="11" t="s">
        <v>22</v>
      </c>
      <c r="AA133" s="21"/>
      <c r="AB133" s="199" t="s">
        <v>43</v>
      </c>
      <c r="AC133" s="210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88"/>
      <c r="AW133" s="329" t="s">
        <v>1220</v>
      </c>
      <c r="AX133" s="298" t="s">
        <v>159</v>
      </c>
      <c r="AY133" s="11" t="s">
        <v>9</v>
      </c>
      <c r="AZ133" s="11">
        <v>0.9</v>
      </c>
      <c r="BA133" s="187" t="s">
        <v>1</v>
      </c>
      <c r="BB133" s="11" t="s">
        <v>9</v>
      </c>
      <c r="BC133" s="11">
        <v>0.3</v>
      </c>
      <c r="BD133" s="187" t="s">
        <v>1</v>
      </c>
      <c r="BE133" s="11" t="s">
        <v>9</v>
      </c>
      <c r="BF133" s="11">
        <v>0.3</v>
      </c>
      <c r="BG133" s="187" t="s">
        <v>1</v>
      </c>
      <c r="BH133" s="11" t="s">
        <v>9</v>
      </c>
      <c r="BI133" s="11"/>
      <c r="BJ133" s="187" t="s">
        <v>1</v>
      </c>
      <c r="BK133" s="11" t="s">
        <v>9</v>
      </c>
      <c r="BL133" s="11"/>
      <c r="BM133" s="11"/>
      <c r="BN133" s="11" t="s">
        <v>9</v>
      </c>
      <c r="BO133" s="11"/>
      <c r="BP133" s="11"/>
      <c r="BQ133" s="188"/>
      <c r="BW133" s="25"/>
      <c r="BX133" s="379" t="s">
        <v>1100</v>
      </c>
      <c r="BY133" s="378" t="s">
        <v>198</v>
      </c>
      <c r="BZ133" s="11" t="s">
        <v>6</v>
      </c>
      <c r="CA133" s="11">
        <v>0.7</v>
      </c>
      <c r="CB133" s="187" t="str">
        <f t="shared" si="49"/>
        <v>II</v>
      </c>
      <c r="CC133" s="11" t="s">
        <v>6</v>
      </c>
      <c r="CD133" s="11">
        <v>0.2</v>
      </c>
      <c r="CE133" s="187" t="str">
        <f t="shared" si="50"/>
        <v>II</v>
      </c>
      <c r="CF133" s="11" t="s">
        <v>6</v>
      </c>
      <c r="CG133" s="11">
        <v>0.2</v>
      </c>
      <c r="CH133" s="187" t="str">
        <f t="shared" si="51"/>
        <v>II</v>
      </c>
      <c r="CI133" s="11" t="s">
        <v>6</v>
      </c>
      <c r="CJ133" s="11">
        <v>0.2</v>
      </c>
      <c r="CK133" s="187" t="str">
        <f t="shared" si="52"/>
        <v>II</v>
      </c>
      <c r="CL133" s="11" t="s">
        <v>6</v>
      </c>
      <c r="CM133" s="11">
        <v>0.2</v>
      </c>
      <c r="CN133" s="11"/>
      <c r="CO133" s="11" t="s">
        <v>6</v>
      </c>
      <c r="CP133" s="11">
        <v>0.2</v>
      </c>
      <c r="CQ133" s="11"/>
      <c r="CR133" s="23"/>
      <c r="CS133" s="321" t="s">
        <v>1014</v>
      </c>
      <c r="CT133" s="362" t="s">
        <v>146</v>
      </c>
      <c r="CU133" s="11" t="s">
        <v>6</v>
      </c>
      <c r="CV133" s="11">
        <v>0.7</v>
      </c>
      <c r="CW133" s="11" t="s">
        <v>2</v>
      </c>
      <c r="CX133" s="11" t="s">
        <v>6</v>
      </c>
      <c r="CY133" s="11"/>
      <c r="CZ133" s="11" t="s">
        <v>2</v>
      </c>
      <c r="DA133" s="11" t="s">
        <v>6</v>
      </c>
      <c r="DB133" s="11"/>
      <c r="DC133" s="11" t="s">
        <v>2</v>
      </c>
      <c r="DD133" s="11" t="s">
        <v>6</v>
      </c>
      <c r="DE133" s="11"/>
      <c r="DF133" s="11" t="s">
        <v>2</v>
      </c>
      <c r="DG133" s="11" t="s">
        <v>6</v>
      </c>
      <c r="DH133" s="11"/>
      <c r="DI133" s="11"/>
      <c r="DJ133" s="11" t="s">
        <v>6</v>
      </c>
      <c r="DK133" s="11"/>
      <c r="DL133" s="11"/>
      <c r="DM133" s="2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</row>
    <row r="134" spans="1:134" x14ac:dyDescent="0.2">
      <c r="A134" s="330" t="s">
        <v>1333</v>
      </c>
      <c r="B134" s="408" t="s">
        <v>174</v>
      </c>
      <c r="C134" s="11" t="s">
        <v>6</v>
      </c>
      <c r="D134" s="11">
        <v>0.7</v>
      </c>
      <c r="E134" s="11" t="s">
        <v>20</v>
      </c>
      <c r="F134" s="11" t="s">
        <v>22</v>
      </c>
      <c r="G134" s="187" t="s">
        <v>6</v>
      </c>
      <c r="H134" s="11">
        <v>0.4</v>
      </c>
      <c r="I134" s="11" t="s">
        <v>20</v>
      </c>
      <c r="J134" s="11" t="s">
        <v>22</v>
      </c>
      <c r="K134" s="187" t="s">
        <v>6</v>
      </c>
      <c r="L134" s="11">
        <v>0.4</v>
      </c>
      <c r="M134" s="11" t="s">
        <v>20</v>
      </c>
      <c r="N134" s="11" t="s">
        <v>22</v>
      </c>
      <c r="O134" s="187" t="s">
        <v>6</v>
      </c>
      <c r="P134" s="11">
        <v>0.4</v>
      </c>
      <c r="Q134" s="11" t="s">
        <v>20</v>
      </c>
      <c r="R134" s="11" t="s">
        <v>22</v>
      </c>
      <c r="S134" s="187" t="s">
        <v>6</v>
      </c>
      <c r="T134" s="11">
        <v>0.7</v>
      </c>
      <c r="U134" s="11"/>
      <c r="V134" s="11" t="s">
        <v>22</v>
      </c>
      <c r="W134" s="187" t="s">
        <v>6</v>
      </c>
      <c r="X134" s="11">
        <v>0.7</v>
      </c>
      <c r="Y134" s="11"/>
      <c r="Z134" s="11" t="s">
        <v>22</v>
      </c>
      <c r="AA134" s="21"/>
      <c r="AB134" s="322" t="s">
        <v>1236</v>
      </c>
      <c r="AC134" s="304" t="s">
        <v>149</v>
      </c>
      <c r="AD134" s="11" t="s">
        <v>9</v>
      </c>
      <c r="AE134" s="11">
        <v>0.9</v>
      </c>
      <c r="AF134" s="11" t="s">
        <v>0</v>
      </c>
      <c r="AG134" s="11" t="s">
        <v>9</v>
      </c>
      <c r="AH134" s="11">
        <v>0.6</v>
      </c>
      <c r="AI134" s="11" t="s">
        <v>0</v>
      </c>
      <c r="AJ134" s="11" t="s">
        <v>9</v>
      </c>
      <c r="AK134" s="11">
        <v>0.6</v>
      </c>
      <c r="AL134" s="11" t="s">
        <v>0</v>
      </c>
      <c r="AM134" s="11" t="s">
        <v>9</v>
      </c>
      <c r="AN134" s="11">
        <v>0.6</v>
      </c>
      <c r="AO134" s="11" t="s">
        <v>0</v>
      </c>
      <c r="AP134" s="11" t="s">
        <v>9</v>
      </c>
      <c r="AQ134" s="11">
        <v>0.9</v>
      </c>
      <c r="AR134" s="11"/>
      <c r="AS134" s="11" t="s">
        <v>9</v>
      </c>
      <c r="AT134" s="11">
        <v>0.9</v>
      </c>
      <c r="AU134" s="11"/>
      <c r="AV134" s="188"/>
      <c r="AW134" s="330" t="s">
        <v>582</v>
      </c>
      <c r="AX134" s="300" t="s">
        <v>159</v>
      </c>
      <c r="AY134" s="11" t="s">
        <v>9</v>
      </c>
      <c r="AZ134" s="11">
        <v>0.9</v>
      </c>
      <c r="BA134" s="187" t="s">
        <v>1</v>
      </c>
      <c r="BB134" s="11" t="s">
        <v>9</v>
      </c>
      <c r="BC134" s="11">
        <v>0.3</v>
      </c>
      <c r="BD134" s="187" t="s">
        <v>1</v>
      </c>
      <c r="BE134" s="11" t="s">
        <v>9</v>
      </c>
      <c r="BF134" s="11">
        <v>0.3</v>
      </c>
      <c r="BG134" s="187" t="s">
        <v>1</v>
      </c>
      <c r="BH134" s="11" t="s">
        <v>9</v>
      </c>
      <c r="BI134" s="11"/>
      <c r="BJ134" s="187" t="s">
        <v>1</v>
      </c>
      <c r="BK134" s="11" t="s">
        <v>9</v>
      </c>
      <c r="BL134" s="11"/>
      <c r="BM134" s="11"/>
      <c r="BN134" s="11" t="s">
        <v>9</v>
      </c>
      <c r="BO134" s="11"/>
      <c r="BP134" s="11"/>
      <c r="BQ134" s="188"/>
      <c r="BW134" s="25"/>
      <c r="BX134" s="332" t="s">
        <v>1101</v>
      </c>
      <c r="BY134" s="365" t="s">
        <v>199</v>
      </c>
      <c r="BZ134" s="11" t="s">
        <v>6</v>
      </c>
      <c r="CA134" s="11">
        <v>0.7</v>
      </c>
      <c r="CB134" s="187" t="str">
        <f t="shared" si="49"/>
        <v>II</v>
      </c>
      <c r="CC134" s="11" t="s">
        <v>6</v>
      </c>
      <c r="CD134" s="11">
        <v>0.2</v>
      </c>
      <c r="CE134" s="187" t="str">
        <f t="shared" si="50"/>
        <v>II</v>
      </c>
      <c r="CF134" s="11" t="s">
        <v>6</v>
      </c>
      <c r="CG134" s="11">
        <v>0.2</v>
      </c>
      <c r="CH134" s="187" t="str">
        <f t="shared" si="51"/>
        <v>II</v>
      </c>
      <c r="CI134" s="11" t="s">
        <v>6</v>
      </c>
      <c r="CJ134" s="11">
        <v>0.2</v>
      </c>
      <c r="CK134" s="187" t="str">
        <f t="shared" si="52"/>
        <v>II</v>
      </c>
      <c r="CL134" s="11" t="s">
        <v>6</v>
      </c>
      <c r="CM134" s="11">
        <v>0.2</v>
      </c>
      <c r="CN134" s="11"/>
      <c r="CO134" s="11" t="s">
        <v>6</v>
      </c>
      <c r="CP134" s="11">
        <v>0.2</v>
      </c>
      <c r="CQ134" s="11"/>
      <c r="CR134" s="23"/>
      <c r="CS134" s="332" t="s">
        <v>1015</v>
      </c>
      <c r="CT134" s="365" t="s">
        <v>148</v>
      </c>
      <c r="CU134" s="11" t="s">
        <v>6</v>
      </c>
      <c r="CV134" s="11">
        <v>0.7</v>
      </c>
      <c r="CW134" s="11" t="s">
        <v>2</v>
      </c>
      <c r="CX134" s="11" t="s">
        <v>6</v>
      </c>
      <c r="CY134" s="11"/>
      <c r="CZ134" s="11" t="s">
        <v>2</v>
      </c>
      <c r="DA134" s="11" t="s">
        <v>6</v>
      </c>
      <c r="DB134" s="11"/>
      <c r="DC134" s="11" t="s">
        <v>2</v>
      </c>
      <c r="DD134" s="11" t="s">
        <v>6</v>
      </c>
      <c r="DE134" s="11"/>
      <c r="DF134" s="11" t="s">
        <v>2</v>
      </c>
      <c r="DG134" s="11" t="s">
        <v>6</v>
      </c>
      <c r="DH134" s="11"/>
      <c r="DI134" s="11"/>
      <c r="DJ134" s="11" t="s">
        <v>6</v>
      </c>
      <c r="DK134" s="11"/>
      <c r="DL134" s="11"/>
      <c r="DM134" s="2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</row>
    <row r="135" spans="1:134" x14ac:dyDescent="0.2">
      <c r="A135" s="327" t="s">
        <v>1334</v>
      </c>
      <c r="B135" s="410" t="s">
        <v>1125</v>
      </c>
      <c r="C135" s="11" t="s">
        <v>6</v>
      </c>
      <c r="D135" s="11">
        <v>0.7</v>
      </c>
      <c r="E135" s="11" t="s">
        <v>20</v>
      </c>
      <c r="F135" s="11" t="s">
        <v>22</v>
      </c>
      <c r="G135" s="187" t="s">
        <v>6</v>
      </c>
      <c r="H135" s="11">
        <v>0.4</v>
      </c>
      <c r="I135" s="11" t="s">
        <v>20</v>
      </c>
      <c r="J135" s="11" t="s">
        <v>22</v>
      </c>
      <c r="K135" s="187" t="s">
        <v>6</v>
      </c>
      <c r="L135" s="11">
        <v>0.4</v>
      </c>
      <c r="M135" s="11" t="s">
        <v>20</v>
      </c>
      <c r="N135" s="11" t="s">
        <v>22</v>
      </c>
      <c r="O135" s="187" t="s">
        <v>6</v>
      </c>
      <c r="P135" s="11">
        <v>0.4</v>
      </c>
      <c r="Q135" s="11" t="s">
        <v>20</v>
      </c>
      <c r="R135" s="11" t="s">
        <v>22</v>
      </c>
      <c r="S135" s="187" t="s">
        <v>6</v>
      </c>
      <c r="T135" s="11">
        <v>0.7</v>
      </c>
      <c r="U135" s="11"/>
      <c r="V135" s="11" t="s">
        <v>22</v>
      </c>
      <c r="W135" s="187" t="s">
        <v>6</v>
      </c>
      <c r="X135" s="11">
        <v>0.7</v>
      </c>
      <c r="Y135" s="11"/>
      <c r="Z135" s="11" t="s">
        <v>22</v>
      </c>
      <c r="AA135" s="21"/>
      <c r="AB135" s="321" t="s">
        <v>1237</v>
      </c>
      <c r="AC135" s="312" t="s">
        <v>150</v>
      </c>
      <c r="AD135" s="11" t="s">
        <v>9</v>
      </c>
      <c r="AE135" s="11">
        <v>0.9</v>
      </c>
      <c r="AF135" s="11" t="s">
        <v>0</v>
      </c>
      <c r="AG135" s="11" t="s">
        <v>9</v>
      </c>
      <c r="AH135" s="11">
        <v>0.6</v>
      </c>
      <c r="AI135" s="11" t="s">
        <v>0</v>
      </c>
      <c r="AJ135" s="11" t="s">
        <v>9</v>
      </c>
      <c r="AK135" s="11">
        <v>0.6</v>
      </c>
      <c r="AL135" s="11" t="s">
        <v>0</v>
      </c>
      <c r="AM135" s="11" t="s">
        <v>9</v>
      </c>
      <c r="AN135" s="11">
        <v>0.6</v>
      </c>
      <c r="AO135" s="11" t="s">
        <v>0</v>
      </c>
      <c r="AP135" s="11" t="s">
        <v>9</v>
      </c>
      <c r="AQ135" s="11">
        <v>0.9</v>
      </c>
      <c r="AR135" s="11"/>
      <c r="AS135" s="11" t="s">
        <v>9</v>
      </c>
      <c r="AT135" s="11">
        <v>0.9</v>
      </c>
      <c r="AU135" s="11"/>
      <c r="AV135" s="188"/>
      <c r="AW135" s="332" t="s">
        <v>1221</v>
      </c>
      <c r="AX135" s="302" t="s">
        <v>160</v>
      </c>
      <c r="AY135" s="11" t="s">
        <v>9</v>
      </c>
      <c r="AZ135" s="11">
        <v>0.9</v>
      </c>
      <c r="BA135" s="187" t="s">
        <v>1</v>
      </c>
      <c r="BB135" s="11" t="s">
        <v>9</v>
      </c>
      <c r="BC135" s="11">
        <v>0.3</v>
      </c>
      <c r="BD135" s="187" t="s">
        <v>1</v>
      </c>
      <c r="BE135" s="11" t="s">
        <v>9</v>
      </c>
      <c r="BF135" s="11">
        <v>0.3</v>
      </c>
      <c r="BG135" s="187" t="s">
        <v>1</v>
      </c>
      <c r="BH135" s="11" t="s">
        <v>9</v>
      </c>
      <c r="BI135" s="11"/>
      <c r="BJ135" s="187" t="s">
        <v>1</v>
      </c>
      <c r="BK135" s="11" t="s">
        <v>9</v>
      </c>
      <c r="BL135" s="11"/>
      <c r="BM135" s="11"/>
      <c r="BN135" s="11" t="s">
        <v>9</v>
      </c>
      <c r="BO135" s="11"/>
      <c r="BP135" s="11"/>
      <c r="BQ135" s="188"/>
      <c r="BW135" s="25"/>
      <c r="BX135" s="327" t="s">
        <v>1102</v>
      </c>
      <c r="BY135" s="350" t="s">
        <v>199</v>
      </c>
      <c r="BZ135" s="11" t="s">
        <v>6</v>
      </c>
      <c r="CA135" s="11">
        <v>0.7</v>
      </c>
      <c r="CB135" s="187" t="str">
        <f t="shared" si="49"/>
        <v>II</v>
      </c>
      <c r="CC135" s="11" t="s">
        <v>6</v>
      </c>
      <c r="CD135" s="11">
        <v>0.2</v>
      </c>
      <c r="CE135" s="187" t="str">
        <f t="shared" si="50"/>
        <v>II</v>
      </c>
      <c r="CF135" s="11" t="s">
        <v>6</v>
      </c>
      <c r="CG135" s="11">
        <v>0.2</v>
      </c>
      <c r="CH135" s="187" t="str">
        <f t="shared" si="51"/>
        <v>II</v>
      </c>
      <c r="CI135" s="11" t="s">
        <v>6</v>
      </c>
      <c r="CJ135" s="11">
        <v>0.2</v>
      </c>
      <c r="CK135" s="187" t="str">
        <f t="shared" si="52"/>
        <v>II</v>
      </c>
      <c r="CL135" s="11" t="s">
        <v>6</v>
      </c>
      <c r="CM135" s="11">
        <v>0.2</v>
      </c>
      <c r="CN135" s="11"/>
      <c r="CO135" s="11" t="s">
        <v>6</v>
      </c>
      <c r="CP135" s="11">
        <v>0.2</v>
      </c>
      <c r="CQ135" s="11"/>
      <c r="CR135" s="23"/>
      <c r="CS135" s="329" t="s">
        <v>1035</v>
      </c>
      <c r="CT135" s="364" t="s">
        <v>227</v>
      </c>
      <c r="CU135" s="11" t="s">
        <v>6</v>
      </c>
      <c r="CV135" s="11">
        <v>0.7</v>
      </c>
      <c r="CW135" s="11" t="s">
        <v>2</v>
      </c>
      <c r="CX135" s="11" t="s">
        <v>6</v>
      </c>
      <c r="CY135" s="11"/>
      <c r="CZ135" s="11" t="s">
        <v>2</v>
      </c>
      <c r="DA135" s="11" t="s">
        <v>6</v>
      </c>
      <c r="DB135" s="11"/>
      <c r="DC135" s="11" t="s">
        <v>2</v>
      </c>
      <c r="DD135" s="11" t="s">
        <v>6</v>
      </c>
      <c r="DE135" s="11"/>
      <c r="DF135" s="11" t="s">
        <v>2</v>
      </c>
      <c r="DG135" s="11" t="s">
        <v>6</v>
      </c>
      <c r="DH135" s="11"/>
      <c r="DI135" s="11"/>
      <c r="DJ135" s="11" t="s">
        <v>6</v>
      </c>
      <c r="DK135" s="11"/>
      <c r="DL135" s="11"/>
      <c r="DM135" s="2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</row>
    <row r="136" spans="1:134" ht="13.5" thickBot="1" x14ac:dyDescent="0.25">
      <c r="A136" s="346" t="s">
        <v>1335</v>
      </c>
      <c r="B136" s="415" t="s">
        <v>1336</v>
      </c>
      <c r="C136" s="11" t="s">
        <v>6</v>
      </c>
      <c r="D136" s="11">
        <v>0.7</v>
      </c>
      <c r="E136" s="11" t="s">
        <v>20</v>
      </c>
      <c r="F136" s="11" t="s">
        <v>22</v>
      </c>
      <c r="G136" s="187" t="s">
        <v>6</v>
      </c>
      <c r="H136" s="11">
        <v>0.4</v>
      </c>
      <c r="I136" s="11" t="s">
        <v>20</v>
      </c>
      <c r="J136" s="11" t="s">
        <v>22</v>
      </c>
      <c r="K136" s="187" t="s">
        <v>6</v>
      </c>
      <c r="L136" s="11">
        <v>0.4</v>
      </c>
      <c r="M136" s="11" t="s">
        <v>20</v>
      </c>
      <c r="N136" s="11" t="s">
        <v>22</v>
      </c>
      <c r="O136" s="187" t="s">
        <v>6</v>
      </c>
      <c r="P136" s="11">
        <v>0.4</v>
      </c>
      <c r="Q136" s="11" t="s">
        <v>20</v>
      </c>
      <c r="R136" s="11" t="s">
        <v>22</v>
      </c>
      <c r="S136" s="187" t="s">
        <v>6</v>
      </c>
      <c r="T136" s="11">
        <v>0.7</v>
      </c>
      <c r="U136" s="11"/>
      <c r="V136" s="11" t="s">
        <v>22</v>
      </c>
      <c r="W136" s="187" t="s">
        <v>6</v>
      </c>
      <c r="X136" s="11">
        <v>0.7</v>
      </c>
      <c r="Y136" s="11"/>
      <c r="Z136" s="11" t="s">
        <v>22</v>
      </c>
      <c r="AA136" s="21"/>
      <c r="AB136" s="342" t="s">
        <v>1238</v>
      </c>
      <c r="AC136" s="296" t="s">
        <v>151</v>
      </c>
      <c r="AD136" s="11" t="s">
        <v>9</v>
      </c>
      <c r="AE136" s="11">
        <v>0.9</v>
      </c>
      <c r="AF136" s="11" t="s">
        <v>0</v>
      </c>
      <c r="AG136" s="11" t="s">
        <v>9</v>
      </c>
      <c r="AH136" s="11">
        <v>0.6</v>
      </c>
      <c r="AI136" s="11" t="s">
        <v>0</v>
      </c>
      <c r="AJ136" s="11" t="s">
        <v>9</v>
      </c>
      <c r="AK136" s="11">
        <v>0.6</v>
      </c>
      <c r="AL136" s="11" t="s">
        <v>0</v>
      </c>
      <c r="AM136" s="11" t="s">
        <v>9</v>
      </c>
      <c r="AN136" s="11">
        <v>0.6</v>
      </c>
      <c r="AO136" s="11" t="s">
        <v>0</v>
      </c>
      <c r="AP136" s="11" t="s">
        <v>9</v>
      </c>
      <c r="AQ136" s="11">
        <v>0.9</v>
      </c>
      <c r="AR136" s="11"/>
      <c r="AS136" s="11" t="s">
        <v>9</v>
      </c>
      <c r="AT136" s="11">
        <v>0.9</v>
      </c>
      <c r="AU136" s="11"/>
      <c r="AV136" s="188"/>
      <c r="AW136" s="327" t="s">
        <v>1223</v>
      </c>
      <c r="AX136" s="337" t="s">
        <v>160</v>
      </c>
      <c r="AY136" s="11" t="s">
        <v>9</v>
      </c>
      <c r="AZ136" s="11">
        <v>0.9</v>
      </c>
      <c r="BA136" s="187" t="s">
        <v>1</v>
      </c>
      <c r="BB136" s="11" t="s">
        <v>9</v>
      </c>
      <c r="BC136" s="11">
        <v>0.3</v>
      </c>
      <c r="BD136" s="187" t="s">
        <v>1</v>
      </c>
      <c r="BE136" s="11" t="s">
        <v>9</v>
      </c>
      <c r="BF136" s="11">
        <v>0.3</v>
      </c>
      <c r="BG136" s="187" t="s">
        <v>1</v>
      </c>
      <c r="BH136" s="11" t="s">
        <v>9</v>
      </c>
      <c r="BI136" s="11"/>
      <c r="BJ136" s="187" t="s">
        <v>1</v>
      </c>
      <c r="BK136" s="11" t="s">
        <v>9</v>
      </c>
      <c r="BL136" s="11"/>
      <c r="BM136" s="11"/>
      <c r="BN136" s="11" t="s">
        <v>9</v>
      </c>
      <c r="BO136" s="11"/>
      <c r="BP136" s="11"/>
      <c r="BQ136" s="188"/>
      <c r="BW136" s="25"/>
      <c r="BX136" s="327" t="s">
        <v>1103</v>
      </c>
      <c r="BY136" s="350" t="s">
        <v>199</v>
      </c>
      <c r="BZ136" s="11" t="s">
        <v>6</v>
      </c>
      <c r="CA136" s="11">
        <v>0.7</v>
      </c>
      <c r="CB136" s="187" t="str">
        <f t="shared" si="49"/>
        <v>II</v>
      </c>
      <c r="CC136" s="11" t="s">
        <v>6</v>
      </c>
      <c r="CD136" s="11">
        <v>0.2</v>
      </c>
      <c r="CE136" s="187" t="str">
        <f t="shared" si="50"/>
        <v>II</v>
      </c>
      <c r="CF136" s="11" t="s">
        <v>6</v>
      </c>
      <c r="CG136" s="11">
        <v>0.2</v>
      </c>
      <c r="CH136" s="187" t="str">
        <f t="shared" si="51"/>
        <v>II</v>
      </c>
      <c r="CI136" s="11" t="s">
        <v>6</v>
      </c>
      <c r="CJ136" s="11">
        <v>0.2</v>
      </c>
      <c r="CK136" s="187" t="str">
        <f t="shared" si="52"/>
        <v>II</v>
      </c>
      <c r="CL136" s="11" t="s">
        <v>6</v>
      </c>
      <c r="CM136" s="11">
        <v>0.2</v>
      </c>
      <c r="CN136" s="11"/>
      <c r="CO136" s="11" t="s">
        <v>6</v>
      </c>
      <c r="CP136" s="11">
        <v>0.2</v>
      </c>
      <c r="CQ136" s="11"/>
      <c r="CR136" s="23"/>
      <c r="CS136" s="322" t="s">
        <v>915</v>
      </c>
      <c r="CT136" s="363" t="s">
        <v>203</v>
      </c>
      <c r="CU136" s="11" t="s">
        <v>6</v>
      </c>
      <c r="CV136" s="11">
        <v>0.7</v>
      </c>
      <c r="CW136" s="11" t="s">
        <v>2</v>
      </c>
      <c r="CX136" s="11" t="s">
        <v>6</v>
      </c>
      <c r="CY136" s="11"/>
      <c r="CZ136" s="11" t="s">
        <v>2</v>
      </c>
      <c r="DA136" s="11" t="s">
        <v>6</v>
      </c>
      <c r="DB136" s="11"/>
      <c r="DC136" s="11" t="s">
        <v>2</v>
      </c>
      <c r="DD136" s="11" t="s">
        <v>6</v>
      </c>
      <c r="DE136" s="11"/>
      <c r="DF136" s="11" t="s">
        <v>2</v>
      </c>
      <c r="DG136" s="11" t="s">
        <v>6</v>
      </c>
      <c r="DH136" s="11"/>
      <c r="DI136" s="11"/>
      <c r="DJ136" s="11" t="s">
        <v>6</v>
      </c>
      <c r="DK136" s="11"/>
      <c r="DL136" s="11"/>
      <c r="DM136" s="2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</row>
    <row r="137" spans="1:134" ht="13.5" thickBot="1" x14ac:dyDescent="0.25">
      <c r="A137" s="185"/>
      <c r="B137" s="197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21"/>
      <c r="AB137" s="329" t="s">
        <v>696</v>
      </c>
      <c r="AC137" s="298" t="s">
        <v>153</v>
      </c>
      <c r="AD137" s="11" t="s">
        <v>9</v>
      </c>
      <c r="AE137" s="11">
        <v>0.9</v>
      </c>
      <c r="AF137" s="11" t="s">
        <v>0</v>
      </c>
      <c r="AG137" s="11" t="s">
        <v>9</v>
      </c>
      <c r="AH137" s="11">
        <v>0.6</v>
      </c>
      <c r="AI137" s="11" t="s">
        <v>0</v>
      </c>
      <c r="AJ137" s="11" t="s">
        <v>9</v>
      </c>
      <c r="AK137" s="11">
        <v>0.6</v>
      </c>
      <c r="AL137" s="11" t="s">
        <v>0</v>
      </c>
      <c r="AM137" s="11" t="s">
        <v>9</v>
      </c>
      <c r="AN137" s="11">
        <v>0.6</v>
      </c>
      <c r="AO137" s="11" t="s">
        <v>0</v>
      </c>
      <c r="AP137" s="11" t="s">
        <v>9</v>
      </c>
      <c r="AQ137" s="11">
        <v>0.9</v>
      </c>
      <c r="AR137" s="11"/>
      <c r="AS137" s="11" t="s">
        <v>9</v>
      </c>
      <c r="AT137" s="11">
        <v>0.9</v>
      </c>
      <c r="AU137" s="11"/>
      <c r="AV137" s="188"/>
      <c r="AW137" s="321" t="s">
        <v>583</v>
      </c>
      <c r="AX137" s="312" t="s">
        <v>161</v>
      </c>
      <c r="AY137" s="11" t="s">
        <v>9</v>
      </c>
      <c r="AZ137" s="11">
        <v>0.9</v>
      </c>
      <c r="BA137" s="187" t="s">
        <v>1</v>
      </c>
      <c r="BB137" s="11" t="s">
        <v>9</v>
      </c>
      <c r="BC137" s="11">
        <v>0.3</v>
      </c>
      <c r="BD137" s="187" t="s">
        <v>1</v>
      </c>
      <c r="BE137" s="11" t="s">
        <v>9</v>
      </c>
      <c r="BF137" s="11">
        <v>0.3</v>
      </c>
      <c r="BG137" s="187" t="s">
        <v>1</v>
      </c>
      <c r="BH137" s="11" t="s">
        <v>9</v>
      </c>
      <c r="BI137" s="11"/>
      <c r="BJ137" s="187" t="s">
        <v>1</v>
      </c>
      <c r="BK137" s="11" t="s">
        <v>9</v>
      </c>
      <c r="BL137" s="11"/>
      <c r="BM137" s="11"/>
      <c r="BN137" s="11" t="s">
        <v>9</v>
      </c>
      <c r="BO137" s="11"/>
      <c r="BP137" s="11"/>
      <c r="BQ137" s="188"/>
      <c r="BW137" s="188"/>
      <c r="BX137" s="342" t="s">
        <v>1104</v>
      </c>
      <c r="BY137" s="361" t="s">
        <v>199</v>
      </c>
      <c r="BZ137" s="11" t="s">
        <v>6</v>
      </c>
      <c r="CA137" s="11">
        <v>0.7</v>
      </c>
      <c r="CB137" s="187" t="str">
        <f t="shared" si="49"/>
        <v>II</v>
      </c>
      <c r="CC137" s="11" t="s">
        <v>6</v>
      </c>
      <c r="CD137" s="11">
        <v>0.2</v>
      </c>
      <c r="CE137" s="187" t="str">
        <f t="shared" si="50"/>
        <v>II</v>
      </c>
      <c r="CF137" s="11" t="s">
        <v>6</v>
      </c>
      <c r="CG137" s="11">
        <v>0.2</v>
      </c>
      <c r="CH137" s="187" t="str">
        <f t="shared" si="51"/>
        <v>II</v>
      </c>
      <c r="CI137" s="11" t="s">
        <v>6</v>
      </c>
      <c r="CJ137" s="11">
        <v>0.2</v>
      </c>
      <c r="CK137" s="187" t="str">
        <f t="shared" si="52"/>
        <v>II</v>
      </c>
      <c r="CL137" s="11" t="s">
        <v>6</v>
      </c>
      <c r="CM137" s="11">
        <v>0.2</v>
      </c>
      <c r="CN137" s="11"/>
      <c r="CO137" s="11" t="s">
        <v>6</v>
      </c>
      <c r="CP137" s="11">
        <v>0.2</v>
      </c>
      <c r="CQ137" s="11"/>
      <c r="CR137" s="23"/>
      <c r="CS137" s="321" t="s">
        <v>1016</v>
      </c>
      <c r="CT137" s="362" t="s">
        <v>434</v>
      </c>
      <c r="CU137" s="11" t="s">
        <v>6</v>
      </c>
      <c r="CV137" s="11">
        <v>0.7</v>
      </c>
      <c r="CW137" s="11" t="s">
        <v>2</v>
      </c>
      <c r="CX137" s="11" t="s">
        <v>6</v>
      </c>
      <c r="CY137" s="11"/>
      <c r="CZ137" s="11" t="s">
        <v>2</v>
      </c>
      <c r="DA137" s="11" t="s">
        <v>6</v>
      </c>
      <c r="DB137" s="11"/>
      <c r="DC137" s="11" t="s">
        <v>2</v>
      </c>
      <c r="DD137" s="11" t="s">
        <v>6</v>
      </c>
      <c r="DE137" s="11"/>
      <c r="DF137" s="11" t="s">
        <v>2</v>
      </c>
      <c r="DG137" s="11" t="s">
        <v>6</v>
      </c>
      <c r="DH137" s="11"/>
      <c r="DI137" s="11"/>
      <c r="DJ137" s="11" t="s">
        <v>6</v>
      </c>
      <c r="DK137" s="11"/>
      <c r="DL137" s="11"/>
      <c r="DM137" s="2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</row>
    <row r="138" spans="1:134" ht="13.5" thickBot="1" x14ac:dyDescent="0.25">
      <c r="A138" s="318" t="s">
        <v>43</v>
      </c>
      <c r="B138" s="424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21"/>
      <c r="AB138" s="341" t="s">
        <v>1456</v>
      </c>
      <c r="AC138" s="315" t="s">
        <v>471</v>
      </c>
      <c r="AD138" s="11" t="s">
        <v>9</v>
      </c>
      <c r="AE138" s="11">
        <v>0.9</v>
      </c>
      <c r="AF138" s="11" t="s">
        <v>0</v>
      </c>
      <c r="AG138" s="11" t="s">
        <v>9</v>
      </c>
      <c r="AH138" s="11">
        <v>0.6</v>
      </c>
      <c r="AI138" s="11" t="s">
        <v>0</v>
      </c>
      <c r="AJ138" s="11" t="s">
        <v>9</v>
      </c>
      <c r="AK138" s="11">
        <v>0.6</v>
      </c>
      <c r="AL138" s="11" t="s">
        <v>0</v>
      </c>
      <c r="AM138" s="11" t="s">
        <v>9</v>
      </c>
      <c r="AN138" s="11">
        <v>0.6</v>
      </c>
      <c r="AO138" s="11" t="s">
        <v>0</v>
      </c>
      <c r="AP138" s="11" t="s">
        <v>9</v>
      </c>
      <c r="AQ138" s="11">
        <v>0.9</v>
      </c>
      <c r="AR138" s="11"/>
      <c r="AS138" s="11" t="s">
        <v>9</v>
      </c>
      <c r="AT138" s="11">
        <v>0.9</v>
      </c>
      <c r="AU138" s="11"/>
      <c r="AV138" s="188"/>
      <c r="AW138" s="322" t="s">
        <v>584</v>
      </c>
      <c r="AX138" s="304" t="s">
        <v>162</v>
      </c>
      <c r="AY138" s="11" t="s">
        <v>9</v>
      </c>
      <c r="AZ138" s="11">
        <v>0.9</v>
      </c>
      <c r="BA138" s="187" t="s">
        <v>1</v>
      </c>
      <c r="BB138" s="11" t="s">
        <v>9</v>
      </c>
      <c r="BC138" s="11">
        <v>0.3</v>
      </c>
      <c r="BD138" s="187" t="s">
        <v>1</v>
      </c>
      <c r="BE138" s="11" t="s">
        <v>9</v>
      </c>
      <c r="BF138" s="11">
        <v>0.3</v>
      </c>
      <c r="BG138" s="187" t="s">
        <v>1</v>
      </c>
      <c r="BH138" s="11" t="s">
        <v>9</v>
      </c>
      <c r="BI138" s="11"/>
      <c r="BJ138" s="187" t="s">
        <v>1</v>
      </c>
      <c r="BK138" s="11" t="s">
        <v>9</v>
      </c>
      <c r="BL138" s="11"/>
      <c r="BM138" s="11"/>
      <c r="BN138" s="11" t="s">
        <v>9</v>
      </c>
      <c r="BO138" s="11"/>
      <c r="BP138" s="11"/>
      <c r="BQ138" s="188"/>
      <c r="BW138" s="188"/>
      <c r="BX138" s="321" t="s">
        <v>1105</v>
      </c>
      <c r="BY138" s="362" t="s">
        <v>143</v>
      </c>
      <c r="BZ138" s="11" t="s">
        <v>6</v>
      </c>
      <c r="CA138" s="11">
        <v>0.7</v>
      </c>
      <c r="CB138" s="187" t="str">
        <f t="shared" si="49"/>
        <v>II</v>
      </c>
      <c r="CC138" s="11" t="s">
        <v>6</v>
      </c>
      <c r="CD138" s="11">
        <v>0.2</v>
      </c>
      <c r="CE138" s="187" t="str">
        <f t="shared" si="50"/>
        <v>II</v>
      </c>
      <c r="CF138" s="11" t="s">
        <v>6</v>
      </c>
      <c r="CG138" s="11">
        <v>0.2</v>
      </c>
      <c r="CH138" s="187" t="str">
        <f t="shared" si="51"/>
        <v>II</v>
      </c>
      <c r="CI138" s="11" t="s">
        <v>6</v>
      </c>
      <c r="CJ138" s="11">
        <v>0.2</v>
      </c>
      <c r="CK138" s="187" t="str">
        <f t="shared" si="52"/>
        <v>II</v>
      </c>
      <c r="CL138" s="11" t="s">
        <v>6</v>
      </c>
      <c r="CM138" s="11">
        <v>0.2</v>
      </c>
      <c r="CN138" s="11"/>
      <c r="CO138" s="11" t="s">
        <v>6</v>
      </c>
      <c r="CP138" s="11">
        <v>0.2</v>
      </c>
      <c r="CQ138" s="11"/>
      <c r="CR138" s="23"/>
      <c r="CS138" s="332" t="s">
        <v>916</v>
      </c>
      <c r="CT138" s="365" t="s">
        <v>454</v>
      </c>
      <c r="CU138" s="11" t="s">
        <v>6</v>
      </c>
      <c r="CV138" s="11">
        <v>0.7</v>
      </c>
      <c r="CW138" s="11" t="s">
        <v>2</v>
      </c>
      <c r="CX138" s="11" t="s">
        <v>6</v>
      </c>
      <c r="CY138" s="11"/>
      <c r="CZ138" s="11" t="s">
        <v>2</v>
      </c>
      <c r="DA138" s="11" t="s">
        <v>6</v>
      </c>
      <c r="DB138" s="11"/>
      <c r="DC138" s="11" t="s">
        <v>2</v>
      </c>
      <c r="DD138" s="11" t="s">
        <v>6</v>
      </c>
      <c r="DE138" s="11"/>
      <c r="DF138" s="11" t="s">
        <v>2</v>
      </c>
      <c r="DG138" s="11" t="s">
        <v>6</v>
      </c>
      <c r="DH138" s="11"/>
      <c r="DI138" s="11"/>
      <c r="DJ138" s="11" t="s">
        <v>6</v>
      </c>
      <c r="DK138" s="11"/>
      <c r="DL138" s="11"/>
      <c r="DM138" s="2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</row>
    <row r="139" spans="1:134" x14ac:dyDescent="0.2">
      <c r="A139" s="436" t="s">
        <v>1317</v>
      </c>
      <c r="B139" s="435" t="s">
        <v>149</v>
      </c>
      <c r="C139" s="11" t="s">
        <v>9</v>
      </c>
      <c r="D139" s="11">
        <v>0.9</v>
      </c>
      <c r="E139" s="11" t="s">
        <v>0</v>
      </c>
      <c r="F139" s="11" t="s">
        <v>21</v>
      </c>
      <c r="G139" s="187" t="s">
        <v>9</v>
      </c>
      <c r="H139" s="11">
        <v>0.6</v>
      </c>
      <c r="I139" s="11" t="s">
        <v>0</v>
      </c>
      <c r="J139" s="11" t="s">
        <v>21</v>
      </c>
      <c r="K139" s="187" t="s">
        <v>9</v>
      </c>
      <c r="L139" s="11">
        <v>0.6</v>
      </c>
      <c r="M139" s="11" t="s">
        <v>0</v>
      </c>
      <c r="N139" s="11" t="s">
        <v>21</v>
      </c>
      <c r="O139" s="187" t="s">
        <v>9</v>
      </c>
      <c r="P139" s="11">
        <v>0.6</v>
      </c>
      <c r="Q139" s="11" t="s">
        <v>0</v>
      </c>
      <c r="R139" s="11" t="s">
        <v>21</v>
      </c>
      <c r="S139" s="187" t="s">
        <v>9</v>
      </c>
      <c r="T139" s="11">
        <v>0.9</v>
      </c>
      <c r="U139" s="11"/>
      <c r="V139" s="11" t="s">
        <v>21</v>
      </c>
      <c r="W139" s="187" t="s">
        <v>9</v>
      </c>
      <c r="X139" s="11">
        <v>0.9</v>
      </c>
      <c r="Y139" s="11"/>
      <c r="Z139" s="11" t="s">
        <v>21</v>
      </c>
      <c r="AA139" s="21"/>
      <c r="AB139" s="329" t="s">
        <v>1281</v>
      </c>
      <c r="AC139" s="298" t="s">
        <v>161</v>
      </c>
      <c r="AD139" s="11" t="s">
        <v>9</v>
      </c>
      <c r="AE139" s="11">
        <v>0.9</v>
      </c>
      <c r="AF139" s="11" t="s">
        <v>1</v>
      </c>
      <c r="AG139" s="11" t="s">
        <v>9</v>
      </c>
      <c r="AH139" s="11">
        <v>0.6</v>
      </c>
      <c r="AI139" s="11" t="s">
        <v>1</v>
      </c>
      <c r="AJ139" s="11" t="s">
        <v>9</v>
      </c>
      <c r="AK139" s="11">
        <v>0.6</v>
      </c>
      <c r="AL139" s="11" t="s">
        <v>1</v>
      </c>
      <c r="AM139" s="11" t="s">
        <v>9</v>
      </c>
      <c r="AN139" s="11">
        <v>0.6</v>
      </c>
      <c r="AO139" s="11" t="s">
        <v>1</v>
      </c>
      <c r="AP139" s="11" t="s">
        <v>9</v>
      </c>
      <c r="AQ139" s="11">
        <v>0.9</v>
      </c>
      <c r="AR139" s="11"/>
      <c r="AS139" s="11" t="s">
        <v>9</v>
      </c>
      <c r="AT139" s="11">
        <v>0.9</v>
      </c>
      <c r="AU139" s="11"/>
      <c r="AV139" s="188"/>
      <c r="AW139" s="329" t="s">
        <v>1225</v>
      </c>
      <c r="AX139" s="298" t="s">
        <v>235</v>
      </c>
      <c r="AY139" s="11" t="s">
        <v>9</v>
      </c>
      <c r="AZ139" s="11">
        <v>0.9</v>
      </c>
      <c r="BA139" s="187" t="s">
        <v>1</v>
      </c>
      <c r="BB139" s="11" t="s">
        <v>9</v>
      </c>
      <c r="BC139" s="11">
        <v>0.3</v>
      </c>
      <c r="BD139" s="187" t="s">
        <v>1</v>
      </c>
      <c r="BE139" s="11" t="s">
        <v>9</v>
      </c>
      <c r="BF139" s="11">
        <v>0.3</v>
      </c>
      <c r="BG139" s="187" t="s">
        <v>1</v>
      </c>
      <c r="BH139" s="11" t="s">
        <v>9</v>
      </c>
      <c r="BI139" s="11"/>
      <c r="BJ139" s="187" t="s">
        <v>1</v>
      </c>
      <c r="BK139" s="11" t="s">
        <v>9</v>
      </c>
      <c r="BL139" s="11"/>
      <c r="BM139" s="11"/>
      <c r="BN139" s="11" t="s">
        <v>9</v>
      </c>
      <c r="BO139" s="11"/>
      <c r="BP139" s="11"/>
      <c r="BQ139" s="188"/>
      <c r="BW139" s="188"/>
      <c r="BX139" s="322" t="s">
        <v>1106</v>
      </c>
      <c r="BY139" s="363" t="s">
        <v>201</v>
      </c>
      <c r="BZ139" s="11" t="s">
        <v>6</v>
      </c>
      <c r="CA139" s="11">
        <v>0.7</v>
      </c>
      <c r="CB139" s="187" t="str">
        <f t="shared" si="49"/>
        <v>II</v>
      </c>
      <c r="CC139" s="11" t="s">
        <v>6</v>
      </c>
      <c r="CD139" s="11">
        <v>0.2</v>
      </c>
      <c r="CE139" s="187" t="str">
        <f t="shared" si="50"/>
        <v>II</v>
      </c>
      <c r="CF139" s="11" t="s">
        <v>6</v>
      </c>
      <c r="CG139" s="11">
        <v>0.2</v>
      </c>
      <c r="CH139" s="187" t="str">
        <f t="shared" si="51"/>
        <v>II</v>
      </c>
      <c r="CI139" s="11" t="s">
        <v>6</v>
      </c>
      <c r="CJ139" s="11">
        <v>0.2</v>
      </c>
      <c r="CK139" s="187" t="str">
        <f t="shared" si="52"/>
        <v>II</v>
      </c>
      <c r="CL139" s="11" t="s">
        <v>6</v>
      </c>
      <c r="CM139" s="11">
        <v>0.2</v>
      </c>
      <c r="CN139" s="11"/>
      <c r="CO139" s="11" t="s">
        <v>6</v>
      </c>
      <c r="CP139" s="11">
        <v>0.2</v>
      </c>
      <c r="CQ139" s="11"/>
      <c r="CR139" s="23"/>
      <c r="CS139" s="342" t="s">
        <v>917</v>
      </c>
      <c r="CT139" s="361" t="s">
        <v>454</v>
      </c>
      <c r="CU139" s="11" t="s">
        <v>6</v>
      </c>
      <c r="CV139" s="11">
        <v>0.7</v>
      </c>
      <c r="CW139" s="11" t="s">
        <v>2</v>
      </c>
      <c r="CX139" s="11" t="s">
        <v>6</v>
      </c>
      <c r="CY139" s="11"/>
      <c r="CZ139" s="11" t="s">
        <v>2</v>
      </c>
      <c r="DA139" s="11" t="s">
        <v>6</v>
      </c>
      <c r="DB139" s="11"/>
      <c r="DC139" s="11" t="s">
        <v>2</v>
      </c>
      <c r="DD139" s="11" t="s">
        <v>6</v>
      </c>
      <c r="DE139" s="11"/>
      <c r="DF139" s="11" t="s">
        <v>2</v>
      </c>
      <c r="DG139" s="11" t="s">
        <v>6</v>
      </c>
      <c r="DH139" s="11"/>
      <c r="DI139" s="11"/>
      <c r="DJ139" s="11" t="s">
        <v>6</v>
      </c>
      <c r="DK139" s="11"/>
      <c r="DL139" s="11"/>
      <c r="DM139" s="2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</row>
    <row r="140" spans="1:134" ht="13.5" thickBot="1" x14ac:dyDescent="0.25">
      <c r="A140" s="330" t="s">
        <v>762</v>
      </c>
      <c r="B140" s="408" t="s">
        <v>150</v>
      </c>
      <c r="C140" s="11" t="s">
        <v>9</v>
      </c>
      <c r="D140" s="11">
        <v>0.9</v>
      </c>
      <c r="E140" s="11" t="s">
        <v>0</v>
      </c>
      <c r="F140" s="11" t="s">
        <v>21</v>
      </c>
      <c r="G140" s="187" t="s">
        <v>9</v>
      </c>
      <c r="H140" s="11">
        <v>0.6</v>
      </c>
      <c r="I140" s="11" t="s">
        <v>0</v>
      </c>
      <c r="J140" s="11" t="s">
        <v>21</v>
      </c>
      <c r="K140" s="187" t="s">
        <v>9</v>
      </c>
      <c r="L140" s="11">
        <v>0.6</v>
      </c>
      <c r="M140" s="11" t="s">
        <v>0</v>
      </c>
      <c r="N140" s="11" t="s">
        <v>21</v>
      </c>
      <c r="O140" s="187" t="s">
        <v>9</v>
      </c>
      <c r="P140" s="11">
        <v>0.6</v>
      </c>
      <c r="Q140" s="11" t="s">
        <v>0</v>
      </c>
      <c r="R140" s="11" t="s">
        <v>21</v>
      </c>
      <c r="S140" s="187" t="s">
        <v>9</v>
      </c>
      <c r="T140" s="11">
        <v>0.9</v>
      </c>
      <c r="U140" s="11"/>
      <c r="V140" s="11" t="s">
        <v>21</v>
      </c>
      <c r="W140" s="187" t="s">
        <v>9</v>
      </c>
      <c r="X140" s="11">
        <v>0.9</v>
      </c>
      <c r="Y140" s="11"/>
      <c r="Z140" s="11" t="s">
        <v>21</v>
      </c>
      <c r="AA140" s="21"/>
      <c r="AB140" s="204" t="s">
        <v>1282</v>
      </c>
      <c r="AC140" s="284" t="s">
        <v>161</v>
      </c>
      <c r="AD140" s="11" t="s">
        <v>9</v>
      </c>
      <c r="AE140" s="11">
        <v>0.9</v>
      </c>
      <c r="AF140" s="11" t="s">
        <v>1</v>
      </c>
      <c r="AG140" s="11" t="s">
        <v>9</v>
      </c>
      <c r="AH140" s="11">
        <v>0.6</v>
      </c>
      <c r="AI140" s="11" t="s">
        <v>1</v>
      </c>
      <c r="AJ140" s="11" t="s">
        <v>9</v>
      </c>
      <c r="AK140" s="11">
        <v>0.6</v>
      </c>
      <c r="AL140" s="11" t="s">
        <v>1</v>
      </c>
      <c r="AM140" s="11" t="s">
        <v>9</v>
      </c>
      <c r="AN140" s="11">
        <v>0.6</v>
      </c>
      <c r="AO140" s="11" t="s">
        <v>1</v>
      </c>
      <c r="AP140" s="11" t="s">
        <v>9</v>
      </c>
      <c r="AQ140" s="11">
        <v>0.9</v>
      </c>
      <c r="AR140" s="11"/>
      <c r="AS140" s="11" t="s">
        <v>9</v>
      </c>
      <c r="AT140" s="11">
        <v>0.9</v>
      </c>
      <c r="AU140" s="11"/>
      <c r="AV140" s="188"/>
      <c r="AW140" s="330" t="s">
        <v>1226</v>
      </c>
      <c r="AX140" s="300" t="s">
        <v>235</v>
      </c>
      <c r="AY140" s="11" t="s">
        <v>9</v>
      </c>
      <c r="AZ140" s="11">
        <v>0.9</v>
      </c>
      <c r="BA140" s="187" t="s">
        <v>1</v>
      </c>
      <c r="BB140" s="11" t="s">
        <v>9</v>
      </c>
      <c r="BC140" s="11">
        <v>0.3</v>
      </c>
      <c r="BD140" s="187" t="s">
        <v>1</v>
      </c>
      <c r="BE140" s="11" t="s">
        <v>9</v>
      </c>
      <c r="BF140" s="11">
        <v>0.3</v>
      </c>
      <c r="BG140" s="187" t="s">
        <v>1</v>
      </c>
      <c r="BH140" s="11" t="s">
        <v>9</v>
      </c>
      <c r="BI140" s="11"/>
      <c r="BJ140" s="187" t="s">
        <v>1</v>
      </c>
      <c r="BK140" s="11" t="s">
        <v>9</v>
      </c>
      <c r="BL140" s="11"/>
      <c r="BM140" s="11"/>
      <c r="BN140" s="11" t="s">
        <v>9</v>
      </c>
      <c r="BO140" s="11"/>
      <c r="BP140" s="11"/>
      <c r="BQ140" s="188"/>
      <c r="BW140" s="188"/>
      <c r="BX140" s="321" t="s">
        <v>1107</v>
      </c>
      <c r="BY140" s="362" t="s">
        <v>145</v>
      </c>
      <c r="BZ140" s="11" t="s">
        <v>6</v>
      </c>
      <c r="CA140" s="11">
        <v>0.7</v>
      </c>
      <c r="CB140" s="187" t="str">
        <f t="shared" si="49"/>
        <v>II</v>
      </c>
      <c r="CC140" s="11" t="s">
        <v>6</v>
      </c>
      <c r="CD140" s="11">
        <v>0.2</v>
      </c>
      <c r="CE140" s="187" t="str">
        <f t="shared" si="50"/>
        <v>II</v>
      </c>
      <c r="CF140" s="11" t="s">
        <v>6</v>
      </c>
      <c r="CG140" s="11">
        <v>0.2</v>
      </c>
      <c r="CH140" s="187" t="str">
        <f t="shared" si="51"/>
        <v>II</v>
      </c>
      <c r="CI140" s="11" t="s">
        <v>6</v>
      </c>
      <c r="CJ140" s="11">
        <v>0.2</v>
      </c>
      <c r="CK140" s="187" t="str">
        <f t="shared" si="52"/>
        <v>II</v>
      </c>
      <c r="CL140" s="11" t="s">
        <v>6</v>
      </c>
      <c r="CM140" s="11">
        <v>0.2</v>
      </c>
      <c r="CN140" s="11"/>
      <c r="CO140" s="11" t="s">
        <v>6</v>
      </c>
      <c r="CP140" s="11">
        <v>0.2</v>
      </c>
      <c r="CQ140" s="11"/>
      <c r="CR140" s="23"/>
      <c r="CS140" s="346" t="s">
        <v>1036</v>
      </c>
      <c r="CT140" s="367" t="s">
        <v>436</v>
      </c>
      <c r="CU140" s="11" t="s">
        <v>6</v>
      </c>
      <c r="CV140" s="11">
        <v>0.7</v>
      </c>
      <c r="CW140" s="11" t="s">
        <v>2</v>
      </c>
      <c r="CX140" s="11" t="s">
        <v>6</v>
      </c>
      <c r="CY140" s="11"/>
      <c r="CZ140" s="11" t="s">
        <v>2</v>
      </c>
      <c r="DA140" s="11" t="s">
        <v>6</v>
      </c>
      <c r="DB140" s="11"/>
      <c r="DC140" s="11" t="s">
        <v>2</v>
      </c>
      <c r="DD140" s="11" t="s">
        <v>6</v>
      </c>
      <c r="DE140" s="11"/>
      <c r="DF140" s="11" t="s">
        <v>2</v>
      </c>
      <c r="DG140" s="11" t="s">
        <v>6</v>
      </c>
      <c r="DH140" s="11"/>
      <c r="DI140" s="11"/>
      <c r="DJ140" s="11" t="s">
        <v>6</v>
      </c>
      <c r="DK140" s="11"/>
      <c r="DL140" s="11"/>
      <c r="DM140" s="2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</row>
    <row r="141" spans="1:134" x14ac:dyDescent="0.2">
      <c r="A141" s="322" t="s">
        <v>763</v>
      </c>
      <c r="B141" s="406" t="s">
        <v>152</v>
      </c>
      <c r="C141" s="11" t="s">
        <v>9</v>
      </c>
      <c r="D141" s="11">
        <v>0.9</v>
      </c>
      <c r="E141" s="11" t="s">
        <v>0</v>
      </c>
      <c r="F141" s="11" t="s">
        <v>21</v>
      </c>
      <c r="G141" s="187" t="s">
        <v>9</v>
      </c>
      <c r="H141" s="11">
        <v>0.6</v>
      </c>
      <c r="I141" s="11" t="s">
        <v>0</v>
      </c>
      <c r="J141" s="11" t="s">
        <v>21</v>
      </c>
      <c r="K141" s="187" t="s">
        <v>9</v>
      </c>
      <c r="L141" s="11">
        <v>0.6</v>
      </c>
      <c r="M141" s="11" t="s">
        <v>0</v>
      </c>
      <c r="N141" s="11" t="s">
        <v>21</v>
      </c>
      <c r="O141" s="187" t="s">
        <v>9</v>
      </c>
      <c r="P141" s="11">
        <v>0.6</v>
      </c>
      <c r="Q141" s="11" t="s">
        <v>0</v>
      </c>
      <c r="R141" s="11" t="s">
        <v>21</v>
      </c>
      <c r="S141" s="187" t="s">
        <v>9</v>
      </c>
      <c r="T141" s="11">
        <v>0.9</v>
      </c>
      <c r="U141" s="11"/>
      <c r="V141" s="11" t="s">
        <v>21</v>
      </c>
      <c r="W141" s="187" t="s">
        <v>9</v>
      </c>
      <c r="X141" s="11">
        <v>0.9</v>
      </c>
      <c r="Y141" s="11"/>
      <c r="Z141" s="11" t="s">
        <v>21</v>
      </c>
      <c r="AA141" s="21"/>
      <c r="AB141" s="204" t="s">
        <v>1283</v>
      </c>
      <c r="AC141" s="284" t="s">
        <v>161</v>
      </c>
      <c r="AD141" s="11" t="s">
        <v>9</v>
      </c>
      <c r="AE141" s="11">
        <v>0.9</v>
      </c>
      <c r="AF141" s="11" t="s">
        <v>1</v>
      </c>
      <c r="AG141" s="11" t="s">
        <v>9</v>
      </c>
      <c r="AH141" s="11">
        <v>0.6</v>
      </c>
      <c r="AI141" s="11" t="s">
        <v>1</v>
      </c>
      <c r="AJ141" s="11" t="s">
        <v>9</v>
      </c>
      <c r="AK141" s="11">
        <v>0.6</v>
      </c>
      <c r="AL141" s="11" t="s">
        <v>1</v>
      </c>
      <c r="AM141" s="11" t="s">
        <v>9</v>
      </c>
      <c r="AN141" s="11">
        <v>0.6</v>
      </c>
      <c r="AO141" s="11" t="s">
        <v>1</v>
      </c>
      <c r="AP141" s="11" t="s">
        <v>9</v>
      </c>
      <c r="AQ141" s="11">
        <v>0.9</v>
      </c>
      <c r="AR141" s="11"/>
      <c r="AS141" s="11" t="s">
        <v>9</v>
      </c>
      <c r="AT141" s="11">
        <v>0.9</v>
      </c>
      <c r="AU141" s="11"/>
      <c r="AV141" s="188"/>
      <c r="AW141" s="332" t="s">
        <v>585</v>
      </c>
      <c r="AX141" s="302" t="s">
        <v>237</v>
      </c>
      <c r="AY141" s="11" t="s">
        <v>9</v>
      </c>
      <c r="AZ141" s="11">
        <v>0.9</v>
      </c>
      <c r="BA141" s="187" t="s">
        <v>1</v>
      </c>
      <c r="BB141" s="11" t="s">
        <v>9</v>
      </c>
      <c r="BC141" s="11">
        <v>0.3</v>
      </c>
      <c r="BD141" s="187" t="s">
        <v>1</v>
      </c>
      <c r="BE141" s="11" t="s">
        <v>9</v>
      </c>
      <c r="BF141" s="11">
        <v>0.3</v>
      </c>
      <c r="BG141" s="187" t="s">
        <v>1</v>
      </c>
      <c r="BH141" s="11" t="s">
        <v>9</v>
      </c>
      <c r="BI141" s="11"/>
      <c r="BJ141" s="187" t="s">
        <v>1</v>
      </c>
      <c r="BK141" s="11" t="s">
        <v>9</v>
      </c>
      <c r="BL141" s="11"/>
      <c r="BM141" s="11"/>
      <c r="BN141" s="11" t="s">
        <v>9</v>
      </c>
      <c r="BO141" s="11"/>
      <c r="BP141" s="11"/>
      <c r="BQ141" s="188"/>
      <c r="BW141" s="188"/>
      <c r="BX141" s="322" t="s">
        <v>1108</v>
      </c>
      <c r="BY141" s="363" t="s">
        <v>395</v>
      </c>
      <c r="BZ141" s="11" t="s">
        <v>6</v>
      </c>
      <c r="CA141" s="11">
        <v>0.7</v>
      </c>
      <c r="CB141" s="187" t="str">
        <f t="shared" si="49"/>
        <v>II</v>
      </c>
      <c r="CC141" s="11" t="s">
        <v>6</v>
      </c>
      <c r="CD141" s="11">
        <v>0.2</v>
      </c>
      <c r="CE141" s="187" t="str">
        <f t="shared" si="50"/>
        <v>II</v>
      </c>
      <c r="CF141" s="11" t="s">
        <v>6</v>
      </c>
      <c r="CG141" s="11">
        <v>0.2</v>
      </c>
      <c r="CH141" s="187" t="str">
        <f t="shared" si="51"/>
        <v>II</v>
      </c>
      <c r="CI141" s="11" t="s">
        <v>6</v>
      </c>
      <c r="CJ141" s="11">
        <v>0.2</v>
      </c>
      <c r="CK141" s="187" t="str">
        <f t="shared" si="52"/>
        <v>II</v>
      </c>
      <c r="CL141" s="11" t="s">
        <v>6</v>
      </c>
      <c r="CM141" s="11">
        <v>0.2</v>
      </c>
      <c r="CN141" s="11"/>
      <c r="CO141" s="11" t="s">
        <v>6</v>
      </c>
      <c r="CP141" s="11">
        <v>0.2</v>
      </c>
      <c r="CQ141" s="11"/>
      <c r="CR141" s="23"/>
      <c r="CS141" s="355" t="s">
        <v>626</v>
      </c>
      <c r="CT141" s="349" t="s">
        <v>174</v>
      </c>
      <c r="CU141" s="11" t="s">
        <v>6</v>
      </c>
      <c r="CV141" s="11">
        <v>0.7</v>
      </c>
      <c r="CW141" s="11" t="s">
        <v>20</v>
      </c>
      <c r="CX141" s="11" t="s">
        <v>6</v>
      </c>
      <c r="CY141" s="11"/>
      <c r="CZ141" s="11" t="s">
        <v>20</v>
      </c>
      <c r="DA141" s="11" t="s">
        <v>6</v>
      </c>
      <c r="DB141" s="11"/>
      <c r="DC141" s="11" t="s">
        <v>20</v>
      </c>
      <c r="DD141" s="11" t="s">
        <v>6</v>
      </c>
      <c r="DE141" s="11"/>
      <c r="DF141" s="11" t="s">
        <v>20</v>
      </c>
      <c r="DG141" s="11" t="s">
        <v>6</v>
      </c>
      <c r="DH141" s="11"/>
      <c r="DI141" s="11" t="s">
        <v>20</v>
      </c>
      <c r="DJ141" s="11" t="s">
        <v>6</v>
      </c>
      <c r="DL141" s="11" t="s">
        <v>20</v>
      </c>
      <c r="DM141" s="2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</row>
    <row r="142" spans="1:134" ht="13.5" thickBot="1" x14ac:dyDescent="0.25">
      <c r="A142" s="329" t="s">
        <v>1318</v>
      </c>
      <c r="B142" s="407" t="s">
        <v>153</v>
      </c>
      <c r="C142" s="11" t="s">
        <v>6</v>
      </c>
      <c r="D142" s="11">
        <v>0.7</v>
      </c>
      <c r="E142" s="11" t="s">
        <v>0</v>
      </c>
      <c r="F142" s="11" t="s">
        <v>21</v>
      </c>
      <c r="G142" s="187" t="s">
        <v>6</v>
      </c>
      <c r="H142" s="11">
        <v>0.4</v>
      </c>
      <c r="I142" s="11" t="s">
        <v>0</v>
      </c>
      <c r="J142" s="11" t="s">
        <v>21</v>
      </c>
      <c r="K142" s="187" t="s">
        <v>6</v>
      </c>
      <c r="L142" s="11">
        <v>0.4</v>
      </c>
      <c r="M142" s="11" t="s">
        <v>0</v>
      </c>
      <c r="N142" s="11" t="s">
        <v>21</v>
      </c>
      <c r="O142" s="187" t="s">
        <v>6</v>
      </c>
      <c r="P142" s="11">
        <v>0.4</v>
      </c>
      <c r="Q142" s="11" t="s">
        <v>0</v>
      </c>
      <c r="R142" s="11" t="s">
        <v>21</v>
      </c>
      <c r="S142" s="187" t="s">
        <v>6</v>
      </c>
      <c r="T142" s="11">
        <v>0.7</v>
      </c>
      <c r="U142" s="11"/>
      <c r="V142" s="11" t="s">
        <v>21</v>
      </c>
      <c r="W142" s="187" t="s">
        <v>6</v>
      </c>
      <c r="X142" s="11">
        <v>0.7</v>
      </c>
      <c r="Y142" s="11"/>
      <c r="Z142" s="11" t="s">
        <v>21</v>
      </c>
      <c r="AA142" s="21"/>
      <c r="AB142" s="204" t="s">
        <v>1284</v>
      </c>
      <c r="AC142" s="284" t="s">
        <v>161</v>
      </c>
      <c r="AD142" s="11" t="s">
        <v>9</v>
      </c>
      <c r="AE142" s="11">
        <v>0.9</v>
      </c>
      <c r="AF142" s="11" t="s">
        <v>1</v>
      </c>
      <c r="AG142" s="11" t="s">
        <v>9</v>
      </c>
      <c r="AH142" s="11">
        <v>0.6</v>
      </c>
      <c r="AI142" s="11" t="s">
        <v>1</v>
      </c>
      <c r="AJ142" s="11" t="s">
        <v>9</v>
      </c>
      <c r="AK142" s="11">
        <v>0.6</v>
      </c>
      <c r="AL142" s="11" t="s">
        <v>1</v>
      </c>
      <c r="AM142" s="11" t="s">
        <v>9</v>
      </c>
      <c r="AN142" s="11">
        <v>0.6</v>
      </c>
      <c r="AO142" s="11" t="s">
        <v>1</v>
      </c>
      <c r="AP142" s="11" t="s">
        <v>9</v>
      </c>
      <c r="AQ142" s="11">
        <v>0.9</v>
      </c>
      <c r="AR142" s="11"/>
      <c r="AS142" s="11" t="s">
        <v>9</v>
      </c>
      <c r="AT142" s="11">
        <v>0.9</v>
      </c>
      <c r="AU142" s="11"/>
      <c r="AV142" s="188"/>
      <c r="AW142" s="326" t="s">
        <v>586</v>
      </c>
      <c r="AX142" s="343" t="s">
        <v>237</v>
      </c>
      <c r="AY142" s="11" t="s">
        <v>9</v>
      </c>
      <c r="AZ142" s="11">
        <v>0.9</v>
      </c>
      <c r="BA142" s="187" t="s">
        <v>1</v>
      </c>
      <c r="BB142" s="11" t="s">
        <v>9</v>
      </c>
      <c r="BC142" s="11">
        <v>0.3</v>
      </c>
      <c r="BD142" s="187" t="s">
        <v>1</v>
      </c>
      <c r="BE142" s="11" t="s">
        <v>9</v>
      </c>
      <c r="BF142" s="11">
        <v>0.3</v>
      </c>
      <c r="BG142" s="187" t="s">
        <v>1</v>
      </c>
      <c r="BH142" s="11" t="s">
        <v>9</v>
      </c>
      <c r="BI142" s="11"/>
      <c r="BJ142" s="187" t="s">
        <v>1</v>
      </c>
      <c r="BK142" s="11" t="s">
        <v>9</v>
      </c>
      <c r="BL142" s="11"/>
      <c r="BM142" s="11"/>
      <c r="BN142" s="11" t="s">
        <v>9</v>
      </c>
      <c r="BO142" s="11"/>
      <c r="BP142" s="11"/>
      <c r="BQ142" s="188"/>
      <c r="BW142" s="188"/>
      <c r="BX142" s="321" t="s">
        <v>1109</v>
      </c>
      <c r="BY142" s="362" t="s">
        <v>396</v>
      </c>
      <c r="BZ142" s="11" t="s">
        <v>6</v>
      </c>
      <c r="CA142" s="11">
        <v>0.7</v>
      </c>
      <c r="CB142" s="187" t="str">
        <f t="shared" si="49"/>
        <v>II</v>
      </c>
      <c r="CC142" s="11" t="s">
        <v>6</v>
      </c>
      <c r="CD142" s="11">
        <v>0.2</v>
      </c>
      <c r="CE142" s="187" t="str">
        <f t="shared" si="50"/>
        <v>II</v>
      </c>
      <c r="CF142" s="11" t="s">
        <v>6</v>
      </c>
      <c r="CG142" s="11">
        <v>0.2</v>
      </c>
      <c r="CH142" s="187" t="str">
        <f t="shared" si="51"/>
        <v>II</v>
      </c>
      <c r="CI142" s="11" t="s">
        <v>6</v>
      </c>
      <c r="CJ142" s="11">
        <v>0.2</v>
      </c>
      <c r="CK142" s="187" t="str">
        <f t="shared" si="52"/>
        <v>II</v>
      </c>
      <c r="CL142" s="11" t="s">
        <v>6</v>
      </c>
      <c r="CM142" s="11">
        <v>0.2</v>
      </c>
      <c r="CN142" s="11"/>
      <c r="CO142" s="11" t="s">
        <v>6</v>
      </c>
      <c r="CP142" s="11">
        <v>0.2</v>
      </c>
      <c r="CQ142" s="11"/>
      <c r="CR142" s="23"/>
      <c r="CS142" s="342" t="s">
        <v>918</v>
      </c>
      <c r="CT142" s="361" t="s">
        <v>174</v>
      </c>
      <c r="CU142" s="11" t="s">
        <v>6</v>
      </c>
      <c r="CV142" s="11">
        <v>0.7</v>
      </c>
      <c r="CW142" s="11" t="s">
        <v>20</v>
      </c>
      <c r="CX142" s="11" t="s">
        <v>6</v>
      </c>
      <c r="CY142" s="11"/>
      <c r="CZ142" s="11" t="s">
        <v>20</v>
      </c>
      <c r="DA142" s="11" t="s">
        <v>6</v>
      </c>
      <c r="DB142" s="11"/>
      <c r="DC142" s="11" t="s">
        <v>20</v>
      </c>
      <c r="DD142" s="11" t="s">
        <v>6</v>
      </c>
      <c r="DE142" s="11"/>
      <c r="DF142" s="11" t="s">
        <v>20</v>
      </c>
      <c r="DG142" s="11" t="s">
        <v>6</v>
      </c>
      <c r="DH142" s="11"/>
      <c r="DI142" s="11" t="s">
        <v>20</v>
      </c>
      <c r="DJ142" s="11" t="s">
        <v>6</v>
      </c>
      <c r="DL142" s="11" t="s">
        <v>20</v>
      </c>
      <c r="DM142" s="2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</row>
    <row r="143" spans="1:134" x14ac:dyDescent="0.2">
      <c r="A143" s="204" t="s">
        <v>764</v>
      </c>
      <c r="B143" s="414" t="s">
        <v>153</v>
      </c>
      <c r="C143" s="11" t="s">
        <v>9</v>
      </c>
      <c r="D143" s="11">
        <v>0.9</v>
      </c>
      <c r="E143" s="11" t="s">
        <v>0</v>
      </c>
      <c r="F143" s="11" t="s">
        <v>21</v>
      </c>
      <c r="G143" s="187" t="s">
        <v>9</v>
      </c>
      <c r="H143" s="11">
        <v>0.6</v>
      </c>
      <c r="I143" s="11" t="s">
        <v>0</v>
      </c>
      <c r="J143" s="11" t="s">
        <v>21</v>
      </c>
      <c r="K143" s="187" t="s">
        <v>9</v>
      </c>
      <c r="L143" s="11">
        <v>0.6</v>
      </c>
      <c r="M143" s="11" t="s">
        <v>0</v>
      </c>
      <c r="N143" s="11" t="s">
        <v>21</v>
      </c>
      <c r="O143" s="187" t="s">
        <v>9</v>
      </c>
      <c r="P143" s="11">
        <v>0.6</v>
      </c>
      <c r="Q143" s="11" t="s">
        <v>0</v>
      </c>
      <c r="R143" s="11" t="s">
        <v>21</v>
      </c>
      <c r="S143" s="187" t="s">
        <v>9</v>
      </c>
      <c r="T143" s="11">
        <v>0.9</v>
      </c>
      <c r="U143" s="11"/>
      <c r="V143" s="11" t="s">
        <v>21</v>
      </c>
      <c r="W143" s="187" t="s">
        <v>9</v>
      </c>
      <c r="X143" s="11">
        <v>0.9</v>
      </c>
      <c r="Y143" s="11"/>
      <c r="Z143" s="11" t="s">
        <v>21</v>
      </c>
      <c r="AA143" s="21"/>
      <c r="AB143" s="204" t="s">
        <v>1285</v>
      </c>
      <c r="AC143" s="284" t="s">
        <v>161</v>
      </c>
      <c r="AD143" s="11" t="s">
        <v>9</v>
      </c>
      <c r="AE143" s="11">
        <v>0.9</v>
      </c>
      <c r="AF143" s="11" t="s">
        <v>1</v>
      </c>
      <c r="AG143" s="11" t="s">
        <v>9</v>
      </c>
      <c r="AH143" s="11">
        <v>0.6</v>
      </c>
      <c r="AI143" s="11" t="s">
        <v>1</v>
      </c>
      <c r="AJ143" s="11" t="s">
        <v>9</v>
      </c>
      <c r="AK143" s="11">
        <v>0.6</v>
      </c>
      <c r="AL143" s="11" t="s">
        <v>1</v>
      </c>
      <c r="AM143" s="11" t="s">
        <v>9</v>
      </c>
      <c r="AN143" s="11">
        <v>0.6</v>
      </c>
      <c r="AO143" s="11" t="s">
        <v>1</v>
      </c>
      <c r="AP143" s="11" t="s">
        <v>9</v>
      </c>
      <c r="AQ143" s="11">
        <v>0.9</v>
      </c>
      <c r="AR143" s="11"/>
      <c r="AS143" s="11" t="s">
        <v>9</v>
      </c>
      <c r="AT143" s="11">
        <v>0.9</v>
      </c>
      <c r="AU143" s="11"/>
      <c r="AV143" s="188"/>
      <c r="AW143" s="379" t="s">
        <v>1227</v>
      </c>
      <c r="AX143" s="338" t="s">
        <v>163</v>
      </c>
      <c r="AY143" s="11" t="s">
        <v>9</v>
      </c>
      <c r="AZ143" s="11">
        <v>0.9</v>
      </c>
      <c r="BA143" s="11" t="s">
        <v>2</v>
      </c>
      <c r="BB143" s="11" t="s">
        <v>9</v>
      </c>
      <c r="BC143" s="11">
        <v>0.3</v>
      </c>
      <c r="BD143" s="11" t="s">
        <v>2</v>
      </c>
      <c r="BE143" s="11" t="s">
        <v>9</v>
      </c>
      <c r="BF143" s="11">
        <v>0.3</v>
      </c>
      <c r="BG143" s="11" t="s">
        <v>2</v>
      </c>
      <c r="BH143" s="11" t="s">
        <v>9</v>
      </c>
      <c r="BI143" s="11"/>
      <c r="BJ143" s="11" t="s">
        <v>2</v>
      </c>
      <c r="BK143" s="11" t="s">
        <v>9</v>
      </c>
      <c r="BL143" s="11"/>
      <c r="BM143" s="11"/>
      <c r="BN143" s="11" t="s">
        <v>9</v>
      </c>
      <c r="BO143" s="11"/>
      <c r="BP143" s="11"/>
      <c r="BQ143" s="188"/>
      <c r="BW143" s="188"/>
      <c r="BX143" s="322" t="s">
        <v>1110</v>
      </c>
      <c r="BY143" s="363" t="s">
        <v>398</v>
      </c>
      <c r="BZ143" s="11" t="s">
        <v>6</v>
      </c>
      <c r="CA143" s="11">
        <v>0.7</v>
      </c>
      <c r="CB143" s="187" t="str">
        <f t="shared" si="49"/>
        <v>II</v>
      </c>
      <c r="CC143" s="11" t="s">
        <v>6</v>
      </c>
      <c r="CD143" s="11">
        <v>0.2</v>
      </c>
      <c r="CE143" s="187" t="str">
        <f t="shared" si="50"/>
        <v>II</v>
      </c>
      <c r="CF143" s="11" t="s">
        <v>6</v>
      </c>
      <c r="CG143" s="11">
        <v>0.2</v>
      </c>
      <c r="CH143" s="187" t="str">
        <f t="shared" si="51"/>
        <v>II</v>
      </c>
      <c r="CI143" s="11" t="s">
        <v>6</v>
      </c>
      <c r="CJ143" s="11">
        <v>0.2</v>
      </c>
      <c r="CK143" s="187" t="str">
        <f t="shared" si="52"/>
        <v>II</v>
      </c>
      <c r="CL143" s="11" t="s">
        <v>6</v>
      </c>
      <c r="CM143" s="11">
        <v>0.2</v>
      </c>
      <c r="CN143" s="11"/>
      <c r="CO143" s="11" t="s">
        <v>6</v>
      </c>
      <c r="CP143" s="11">
        <v>0.2</v>
      </c>
      <c r="CQ143" s="11"/>
      <c r="CR143" s="23"/>
      <c r="CS143" s="329" t="s">
        <v>919</v>
      </c>
      <c r="CT143" s="364" t="s">
        <v>204</v>
      </c>
      <c r="CU143" s="11" t="s">
        <v>6</v>
      </c>
      <c r="CV143" s="11">
        <v>0.7</v>
      </c>
      <c r="CW143" s="11" t="s">
        <v>20</v>
      </c>
      <c r="CX143" s="11" t="s">
        <v>6</v>
      </c>
      <c r="CY143" s="11"/>
      <c r="CZ143" s="11" t="s">
        <v>20</v>
      </c>
      <c r="DA143" s="11" t="s">
        <v>6</v>
      </c>
      <c r="DB143" s="11"/>
      <c r="DC143" s="11" t="s">
        <v>20</v>
      </c>
      <c r="DD143" s="11" t="s">
        <v>6</v>
      </c>
      <c r="DE143" s="11"/>
      <c r="DF143" s="11" t="s">
        <v>20</v>
      </c>
      <c r="DG143" s="11" t="s">
        <v>6</v>
      </c>
      <c r="DH143" s="11"/>
      <c r="DI143" s="11" t="s">
        <v>20</v>
      </c>
      <c r="DJ143" s="11" t="s">
        <v>6</v>
      </c>
      <c r="DL143" s="11" t="s">
        <v>20</v>
      </c>
      <c r="DM143" s="2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</row>
    <row r="144" spans="1:134" x14ac:dyDescent="0.2">
      <c r="A144" s="322" t="s">
        <v>765</v>
      </c>
      <c r="B144" s="406" t="s">
        <v>154</v>
      </c>
      <c r="C144" s="187" t="s">
        <v>9</v>
      </c>
      <c r="D144" s="11">
        <v>0.7</v>
      </c>
      <c r="E144" s="11" t="s">
        <v>0</v>
      </c>
      <c r="F144" s="11" t="s">
        <v>21</v>
      </c>
      <c r="G144" s="187" t="s">
        <v>9</v>
      </c>
      <c r="H144" s="11">
        <v>0.6</v>
      </c>
      <c r="I144" s="11" t="s">
        <v>0</v>
      </c>
      <c r="J144" s="11" t="s">
        <v>21</v>
      </c>
      <c r="K144" s="187" t="s">
        <v>9</v>
      </c>
      <c r="L144" s="11">
        <v>0.6</v>
      </c>
      <c r="M144" s="11" t="s">
        <v>0</v>
      </c>
      <c r="N144" s="11" t="s">
        <v>21</v>
      </c>
      <c r="O144" s="187" t="s">
        <v>9</v>
      </c>
      <c r="P144" s="11">
        <v>0.6</v>
      </c>
      <c r="Q144" s="11" t="s">
        <v>0</v>
      </c>
      <c r="R144" s="11" t="s">
        <v>21</v>
      </c>
      <c r="S144" s="187" t="s">
        <v>9</v>
      </c>
      <c r="T144" s="11">
        <v>0.9</v>
      </c>
      <c r="U144" s="11"/>
      <c r="V144" s="11" t="s">
        <v>21</v>
      </c>
      <c r="W144" s="187" t="s">
        <v>9</v>
      </c>
      <c r="X144" s="11">
        <v>0.9</v>
      </c>
      <c r="Y144" s="11"/>
      <c r="Z144" s="11" t="s">
        <v>21</v>
      </c>
      <c r="AA144" s="21"/>
      <c r="AB144" s="204" t="s">
        <v>1286</v>
      </c>
      <c r="AC144" s="284" t="s">
        <v>161</v>
      </c>
      <c r="AD144" s="11" t="s">
        <v>9</v>
      </c>
      <c r="AE144" s="11">
        <v>0.9</v>
      </c>
      <c r="AF144" s="11" t="s">
        <v>1</v>
      </c>
      <c r="AG144" s="11" t="s">
        <v>9</v>
      </c>
      <c r="AH144" s="11">
        <v>0.6</v>
      </c>
      <c r="AI144" s="11" t="s">
        <v>1</v>
      </c>
      <c r="AJ144" s="11" t="s">
        <v>9</v>
      </c>
      <c r="AK144" s="11">
        <v>0.6</v>
      </c>
      <c r="AL144" s="11" t="s">
        <v>1</v>
      </c>
      <c r="AM144" s="11" t="s">
        <v>9</v>
      </c>
      <c r="AN144" s="11">
        <v>0.6</v>
      </c>
      <c r="AO144" s="11" t="s">
        <v>1</v>
      </c>
      <c r="AP144" s="11" t="s">
        <v>9</v>
      </c>
      <c r="AQ144" s="11">
        <v>0.9</v>
      </c>
      <c r="AR144" s="11"/>
      <c r="AS144" s="11" t="s">
        <v>9</v>
      </c>
      <c r="AT144" s="11">
        <v>0.9</v>
      </c>
      <c r="AU144" s="11"/>
      <c r="AV144" s="188"/>
      <c r="AW144" s="322" t="s">
        <v>1228</v>
      </c>
      <c r="AX144" s="304" t="s">
        <v>164</v>
      </c>
      <c r="AY144" s="11" t="s">
        <v>9</v>
      </c>
      <c r="AZ144" s="11">
        <v>0.9</v>
      </c>
      <c r="BA144" s="11" t="s">
        <v>2</v>
      </c>
      <c r="BB144" s="11" t="s">
        <v>9</v>
      </c>
      <c r="BC144" s="11">
        <v>0.3</v>
      </c>
      <c r="BD144" s="11" t="s">
        <v>2</v>
      </c>
      <c r="BE144" s="11" t="s">
        <v>9</v>
      </c>
      <c r="BF144" s="11">
        <v>0.3</v>
      </c>
      <c r="BG144" s="11" t="s">
        <v>2</v>
      </c>
      <c r="BH144" s="11" t="s">
        <v>9</v>
      </c>
      <c r="BI144" s="11"/>
      <c r="BJ144" s="11" t="s">
        <v>2</v>
      </c>
      <c r="BK144" s="11" t="s">
        <v>9</v>
      </c>
      <c r="BL144" s="11"/>
      <c r="BM144" s="11"/>
      <c r="BN144" s="11" t="s">
        <v>9</v>
      </c>
      <c r="BO144" s="11"/>
      <c r="BP144" s="11"/>
      <c r="BQ144" s="188"/>
      <c r="BW144" s="188"/>
      <c r="BX144" s="329" t="s">
        <v>1111</v>
      </c>
      <c r="BY144" s="364" t="s">
        <v>1115</v>
      </c>
      <c r="BZ144" s="11" t="s">
        <v>6</v>
      </c>
      <c r="CA144" s="11">
        <v>0.7</v>
      </c>
      <c r="CB144" s="187" t="str">
        <f t="shared" si="49"/>
        <v>II</v>
      </c>
      <c r="CC144" s="11" t="s">
        <v>6</v>
      </c>
      <c r="CD144" s="11">
        <v>0.2</v>
      </c>
      <c r="CE144" s="187" t="str">
        <f t="shared" si="50"/>
        <v>II</v>
      </c>
      <c r="CF144" s="11" t="s">
        <v>6</v>
      </c>
      <c r="CG144" s="11">
        <v>0.2</v>
      </c>
      <c r="CH144" s="187" t="str">
        <f t="shared" si="51"/>
        <v>II</v>
      </c>
      <c r="CI144" s="11" t="s">
        <v>6</v>
      </c>
      <c r="CJ144" s="11">
        <v>0.2</v>
      </c>
      <c r="CK144" s="187" t="str">
        <f t="shared" si="52"/>
        <v>II</v>
      </c>
      <c r="CL144" s="11" t="s">
        <v>6</v>
      </c>
      <c r="CM144" s="11">
        <v>0.2</v>
      </c>
      <c r="CN144" s="11"/>
      <c r="CO144" s="11" t="s">
        <v>6</v>
      </c>
      <c r="CP144" s="11">
        <v>0.2</v>
      </c>
      <c r="CQ144" s="11"/>
      <c r="CR144" s="23"/>
      <c r="CS144" s="330" t="s">
        <v>920</v>
      </c>
      <c r="CT144" s="369" t="s">
        <v>204</v>
      </c>
      <c r="CU144" s="11" t="s">
        <v>6</v>
      </c>
      <c r="CV144" s="11">
        <v>0.7</v>
      </c>
      <c r="CW144" s="11" t="s">
        <v>20</v>
      </c>
      <c r="CX144" s="11" t="s">
        <v>6</v>
      </c>
      <c r="CY144" s="11"/>
      <c r="CZ144" s="11" t="s">
        <v>20</v>
      </c>
      <c r="DA144" s="11" t="s">
        <v>6</v>
      </c>
      <c r="DB144" s="11"/>
      <c r="DC144" s="11" t="s">
        <v>20</v>
      </c>
      <c r="DD144" s="11" t="s">
        <v>6</v>
      </c>
      <c r="DE144" s="11"/>
      <c r="DF144" s="11" t="s">
        <v>20</v>
      </c>
      <c r="DG144" s="11" t="s">
        <v>6</v>
      </c>
      <c r="DH144" s="11"/>
      <c r="DI144" s="11" t="s">
        <v>20</v>
      </c>
      <c r="DJ144" s="11" t="s">
        <v>6</v>
      </c>
      <c r="DL144" s="11" t="s">
        <v>20</v>
      </c>
      <c r="DM144" s="2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</row>
    <row r="145" spans="1:117" x14ac:dyDescent="0.2">
      <c r="A145" s="321" t="s">
        <v>766</v>
      </c>
      <c r="B145" s="405" t="s">
        <v>439</v>
      </c>
      <c r="C145" s="11" t="s">
        <v>9</v>
      </c>
      <c r="D145" s="11">
        <v>0.9</v>
      </c>
      <c r="E145" s="11" t="s">
        <v>0</v>
      </c>
      <c r="F145" s="11" t="s">
        <v>21</v>
      </c>
      <c r="G145" s="187" t="s">
        <v>9</v>
      </c>
      <c r="H145" s="11">
        <v>0.6</v>
      </c>
      <c r="I145" s="11" t="s">
        <v>0</v>
      </c>
      <c r="J145" s="11" t="s">
        <v>21</v>
      </c>
      <c r="K145" s="187" t="s">
        <v>9</v>
      </c>
      <c r="L145" s="11">
        <v>0.6</v>
      </c>
      <c r="M145" s="11" t="s">
        <v>0</v>
      </c>
      <c r="N145" s="11" t="s">
        <v>21</v>
      </c>
      <c r="O145" s="187" t="s">
        <v>9</v>
      </c>
      <c r="P145" s="11">
        <v>0.6</v>
      </c>
      <c r="Q145" s="11" t="s">
        <v>0</v>
      </c>
      <c r="R145" s="11" t="s">
        <v>21</v>
      </c>
      <c r="S145" s="187" t="s">
        <v>9</v>
      </c>
      <c r="T145" s="11">
        <v>0.9</v>
      </c>
      <c r="U145" s="11"/>
      <c r="V145" s="11" t="s">
        <v>21</v>
      </c>
      <c r="W145" s="187" t="s">
        <v>9</v>
      </c>
      <c r="X145" s="11">
        <v>0.9</v>
      </c>
      <c r="Y145" s="11"/>
      <c r="Z145" s="11" t="s">
        <v>21</v>
      </c>
      <c r="AA145" s="21"/>
      <c r="AB145" s="204" t="s">
        <v>1287</v>
      </c>
      <c r="AC145" s="284" t="s">
        <v>161</v>
      </c>
      <c r="AD145" s="11" t="s">
        <v>9</v>
      </c>
      <c r="AE145" s="11">
        <v>0.9</v>
      </c>
      <c r="AF145" s="11" t="s">
        <v>1</v>
      </c>
      <c r="AG145" s="11" t="s">
        <v>9</v>
      </c>
      <c r="AH145" s="11">
        <v>0.6</v>
      </c>
      <c r="AI145" s="11" t="s">
        <v>1</v>
      </c>
      <c r="AJ145" s="11" t="s">
        <v>9</v>
      </c>
      <c r="AK145" s="11">
        <v>0.6</v>
      </c>
      <c r="AL145" s="11" t="s">
        <v>1</v>
      </c>
      <c r="AM145" s="11" t="s">
        <v>9</v>
      </c>
      <c r="AN145" s="11">
        <v>0.6</v>
      </c>
      <c r="AO145" s="11" t="s">
        <v>1</v>
      </c>
      <c r="AP145" s="11" t="s">
        <v>9</v>
      </c>
      <c r="AQ145" s="11">
        <v>0.9</v>
      </c>
      <c r="AR145" s="11"/>
      <c r="AS145" s="11" t="s">
        <v>9</v>
      </c>
      <c r="AT145" s="11">
        <v>0.9</v>
      </c>
      <c r="AU145" s="11"/>
      <c r="AV145" s="188"/>
      <c r="AW145" s="329" t="s">
        <v>1229</v>
      </c>
      <c r="AX145" s="298" t="s">
        <v>165</v>
      </c>
      <c r="AY145" s="11" t="s">
        <v>9</v>
      </c>
      <c r="AZ145" s="11">
        <v>0.9</v>
      </c>
      <c r="BA145" s="11" t="s">
        <v>2</v>
      </c>
      <c r="BB145" s="11" t="s">
        <v>9</v>
      </c>
      <c r="BC145" s="11">
        <v>0.3</v>
      </c>
      <c r="BD145" s="11" t="s">
        <v>2</v>
      </c>
      <c r="BE145" s="11" t="s">
        <v>9</v>
      </c>
      <c r="BF145" s="11">
        <v>0.3</v>
      </c>
      <c r="BG145" s="11" t="s">
        <v>2</v>
      </c>
      <c r="BH145" s="11" t="s">
        <v>9</v>
      </c>
      <c r="BI145" s="11"/>
      <c r="BJ145" s="11" t="s">
        <v>2</v>
      </c>
      <c r="BK145" s="11" t="s">
        <v>9</v>
      </c>
      <c r="BL145" s="11"/>
      <c r="BM145" s="11"/>
      <c r="BN145" s="11" t="s">
        <v>9</v>
      </c>
      <c r="BO145" s="11"/>
      <c r="BP145" s="11"/>
      <c r="BQ145" s="188"/>
      <c r="BW145" s="189"/>
      <c r="BX145" s="204" t="s">
        <v>1112</v>
      </c>
      <c r="BY145" s="238" t="s">
        <v>1115</v>
      </c>
      <c r="BZ145" s="11" t="s">
        <v>6</v>
      </c>
      <c r="CA145" s="11">
        <v>0.7</v>
      </c>
      <c r="CB145" s="187" t="str">
        <f t="shared" si="49"/>
        <v>II</v>
      </c>
      <c r="CC145" s="11" t="s">
        <v>6</v>
      </c>
      <c r="CD145" s="11">
        <v>0.2</v>
      </c>
      <c r="CE145" s="187" t="str">
        <f t="shared" si="50"/>
        <v>II</v>
      </c>
      <c r="CF145" s="11" t="s">
        <v>6</v>
      </c>
      <c r="CG145" s="11">
        <v>0.2</v>
      </c>
      <c r="CH145" s="187" t="str">
        <f t="shared" si="51"/>
        <v>II</v>
      </c>
      <c r="CI145" s="11" t="s">
        <v>6</v>
      </c>
      <c r="CJ145" s="11">
        <v>0.2</v>
      </c>
      <c r="CK145" s="187" t="str">
        <f t="shared" si="52"/>
        <v>II</v>
      </c>
      <c r="CL145" s="11" t="s">
        <v>6</v>
      </c>
      <c r="CM145" s="11">
        <v>0.2</v>
      </c>
      <c r="CN145" s="11"/>
      <c r="CO145" s="11" t="s">
        <v>6</v>
      </c>
      <c r="CP145" s="11">
        <v>0.2</v>
      </c>
      <c r="CQ145" s="11"/>
      <c r="CR145" s="189"/>
      <c r="CS145" s="332" t="s">
        <v>628</v>
      </c>
      <c r="CT145" s="365" t="s">
        <v>175</v>
      </c>
      <c r="CU145" s="11" t="s">
        <v>6</v>
      </c>
      <c r="CV145" s="11">
        <v>0.7</v>
      </c>
      <c r="CW145" s="11" t="s">
        <v>20</v>
      </c>
      <c r="CX145" s="11" t="s">
        <v>6</v>
      </c>
      <c r="CY145" s="11"/>
      <c r="CZ145" s="11" t="s">
        <v>20</v>
      </c>
      <c r="DA145" s="11" t="s">
        <v>6</v>
      </c>
      <c r="DB145" s="11"/>
      <c r="DC145" s="11" t="s">
        <v>20</v>
      </c>
      <c r="DD145" s="11" t="s">
        <v>6</v>
      </c>
      <c r="DE145" s="11"/>
      <c r="DF145" s="11" t="s">
        <v>20</v>
      </c>
      <c r="DG145" s="11" t="s">
        <v>6</v>
      </c>
      <c r="DH145" s="11"/>
      <c r="DI145" s="11" t="s">
        <v>20</v>
      </c>
      <c r="DJ145" s="11" t="s">
        <v>6</v>
      </c>
      <c r="DL145" s="11" t="s">
        <v>20</v>
      </c>
      <c r="DM145" s="23"/>
    </row>
    <row r="146" spans="1:117" x14ac:dyDescent="0.2">
      <c r="A146" s="332" t="s">
        <v>1323</v>
      </c>
      <c r="B146" s="409" t="s">
        <v>155</v>
      </c>
      <c r="C146" s="11" t="s">
        <v>9</v>
      </c>
      <c r="D146" s="11">
        <v>0.9</v>
      </c>
      <c r="E146" s="11" t="s">
        <v>0</v>
      </c>
      <c r="F146" s="11" t="s">
        <v>21</v>
      </c>
      <c r="G146" s="187" t="s">
        <v>9</v>
      </c>
      <c r="H146" s="11">
        <v>0.6</v>
      </c>
      <c r="I146" s="11" t="s">
        <v>0</v>
      </c>
      <c r="J146" s="11" t="s">
        <v>21</v>
      </c>
      <c r="K146" s="187" t="s">
        <v>9</v>
      </c>
      <c r="L146" s="11">
        <v>0.6</v>
      </c>
      <c r="M146" s="11" t="s">
        <v>0</v>
      </c>
      <c r="N146" s="11" t="s">
        <v>21</v>
      </c>
      <c r="O146" s="187" t="s">
        <v>9</v>
      </c>
      <c r="P146" s="11">
        <v>0.6</v>
      </c>
      <c r="Q146" s="11" t="s">
        <v>0</v>
      </c>
      <c r="R146" s="11" t="s">
        <v>21</v>
      </c>
      <c r="S146" s="187" t="s">
        <v>9</v>
      </c>
      <c r="T146" s="11">
        <v>0.9</v>
      </c>
      <c r="U146" s="11"/>
      <c r="V146" s="11" t="s">
        <v>21</v>
      </c>
      <c r="W146" s="187" t="s">
        <v>9</v>
      </c>
      <c r="X146" s="11">
        <v>0.9</v>
      </c>
      <c r="Y146" s="11"/>
      <c r="Z146" s="11" t="s">
        <v>21</v>
      </c>
      <c r="AA146" s="21"/>
      <c r="AB146" s="330" t="s">
        <v>1288</v>
      </c>
      <c r="AC146" s="300" t="s">
        <v>161</v>
      </c>
      <c r="AD146" s="11" t="s">
        <v>9</v>
      </c>
      <c r="AE146" s="11">
        <v>0.9</v>
      </c>
      <c r="AF146" s="11" t="s">
        <v>1</v>
      </c>
      <c r="AG146" s="11" t="s">
        <v>9</v>
      </c>
      <c r="AH146" s="11">
        <v>0.6</v>
      </c>
      <c r="AI146" s="11" t="s">
        <v>1</v>
      </c>
      <c r="AJ146" s="11" t="s">
        <v>9</v>
      </c>
      <c r="AK146" s="11">
        <v>0.6</v>
      </c>
      <c r="AL146" s="11" t="s">
        <v>1</v>
      </c>
      <c r="AM146" s="11" t="s">
        <v>9</v>
      </c>
      <c r="AN146" s="11">
        <v>0.6</v>
      </c>
      <c r="AO146" s="11" t="s">
        <v>1</v>
      </c>
      <c r="AP146" s="11" t="s">
        <v>9</v>
      </c>
      <c r="AQ146" s="11">
        <v>0.9</v>
      </c>
      <c r="AR146" s="11"/>
      <c r="AS146" s="11" t="s">
        <v>9</v>
      </c>
      <c r="AT146" s="11">
        <v>0.9</v>
      </c>
      <c r="AU146" s="11"/>
      <c r="AV146" s="188"/>
      <c r="AW146" s="332" t="s">
        <v>587</v>
      </c>
      <c r="AX146" s="302" t="s">
        <v>166</v>
      </c>
      <c r="AY146" s="11" t="s">
        <v>9</v>
      </c>
      <c r="AZ146" s="11">
        <v>0.9</v>
      </c>
      <c r="BA146" s="11" t="s">
        <v>2</v>
      </c>
      <c r="BB146" s="11" t="s">
        <v>9</v>
      </c>
      <c r="BC146" s="11">
        <v>0.3</v>
      </c>
      <c r="BD146" s="11" t="s">
        <v>2</v>
      </c>
      <c r="BE146" s="11" t="s">
        <v>9</v>
      </c>
      <c r="BF146" s="11">
        <v>0.3</v>
      </c>
      <c r="BG146" s="11" t="s">
        <v>2</v>
      </c>
      <c r="BH146" s="11" t="s">
        <v>9</v>
      </c>
      <c r="BI146" s="11"/>
      <c r="BJ146" s="11" t="s">
        <v>2</v>
      </c>
      <c r="BK146" s="11" t="s">
        <v>9</v>
      </c>
      <c r="BL146" s="11"/>
      <c r="BM146" s="11"/>
      <c r="BN146" s="11" t="s">
        <v>9</v>
      </c>
      <c r="BO146" s="11"/>
      <c r="BP146" s="11"/>
      <c r="BQ146" s="188"/>
      <c r="BW146" s="189"/>
      <c r="BX146" s="204" t="s">
        <v>1113</v>
      </c>
      <c r="BY146" s="238" t="s">
        <v>1115</v>
      </c>
      <c r="BZ146" s="11" t="s">
        <v>6</v>
      </c>
      <c r="CA146" s="11">
        <v>0.7</v>
      </c>
      <c r="CB146" s="187" t="str">
        <f t="shared" si="49"/>
        <v>II</v>
      </c>
      <c r="CC146" s="11" t="s">
        <v>6</v>
      </c>
      <c r="CD146" s="11">
        <v>0.2</v>
      </c>
      <c r="CE146" s="187" t="str">
        <f t="shared" si="50"/>
        <v>II</v>
      </c>
      <c r="CF146" s="11" t="s">
        <v>6</v>
      </c>
      <c r="CG146" s="11">
        <v>0.2</v>
      </c>
      <c r="CH146" s="187" t="str">
        <f t="shared" si="51"/>
        <v>II</v>
      </c>
      <c r="CI146" s="11" t="s">
        <v>6</v>
      </c>
      <c r="CJ146" s="11">
        <v>0.2</v>
      </c>
      <c r="CK146" s="187" t="str">
        <f t="shared" si="52"/>
        <v>II</v>
      </c>
      <c r="CL146" s="11" t="s">
        <v>6</v>
      </c>
      <c r="CM146" s="11">
        <v>0.2</v>
      </c>
      <c r="CN146" s="11"/>
      <c r="CO146" s="11" t="s">
        <v>6</v>
      </c>
      <c r="CP146" s="11">
        <v>0.2</v>
      </c>
      <c r="CQ146" s="11"/>
      <c r="CR146" s="189"/>
      <c r="CS146" s="342" t="s">
        <v>921</v>
      </c>
      <c r="CT146" s="361" t="s">
        <v>175</v>
      </c>
      <c r="CU146" s="11" t="s">
        <v>6</v>
      </c>
      <c r="CV146" s="11">
        <v>0.7</v>
      </c>
      <c r="CW146" s="11" t="s">
        <v>20</v>
      </c>
      <c r="CX146" s="11" t="s">
        <v>6</v>
      </c>
      <c r="CY146" s="11"/>
      <c r="CZ146" s="11" t="s">
        <v>20</v>
      </c>
      <c r="DA146" s="11" t="s">
        <v>6</v>
      </c>
      <c r="DB146" s="11"/>
      <c r="DC146" s="11" t="s">
        <v>20</v>
      </c>
      <c r="DD146" s="11" t="s">
        <v>6</v>
      </c>
      <c r="DE146" s="11"/>
      <c r="DF146" s="11" t="s">
        <v>20</v>
      </c>
      <c r="DG146" s="11" t="s">
        <v>6</v>
      </c>
      <c r="DH146" s="11"/>
      <c r="DI146" s="11" t="s">
        <v>20</v>
      </c>
      <c r="DJ146" s="11" t="s">
        <v>6</v>
      </c>
      <c r="DL146" s="11" t="s">
        <v>20</v>
      </c>
      <c r="DM146" s="23"/>
    </row>
    <row r="147" spans="1:117" x14ac:dyDescent="0.2">
      <c r="A147" s="327" t="s">
        <v>1324</v>
      </c>
      <c r="B147" s="410" t="s">
        <v>155</v>
      </c>
      <c r="C147" s="11" t="s">
        <v>9</v>
      </c>
      <c r="D147" s="11">
        <v>0.9</v>
      </c>
      <c r="E147" s="11" t="s">
        <v>0</v>
      </c>
      <c r="F147" s="11" t="s">
        <v>21</v>
      </c>
      <c r="G147" s="187" t="s">
        <v>9</v>
      </c>
      <c r="H147" s="11">
        <v>0.6</v>
      </c>
      <c r="I147" s="11" t="s">
        <v>0</v>
      </c>
      <c r="J147" s="11" t="s">
        <v>21</v>
      </c>
      <c r="K147" s="187" t="s">
        <v>9</v>
      </c>
      <c r="L147" s="11">
        <v>0.6</v>
      </c>
      <c r="M147" s="11" t="s">
        <v>0</v>
      </c>
      <c r="N147" s="11" t="s">
        <v>21</v>
      </c>
      <c r="O147" s="187" t="s">
        <v>9</v>
      </c>
      <c r="P147" s="11">
        <v>0.6</v>
      </c>
      <c r="Q147" s="11" t="s">
        <v>0</v>
      </c>
      <c r="R147" s="11" t="s">
        <v>21</v>
      </c>
      <c r="S147" s="187" t="s">
        <v>9</v>
      </c>
      <c r="T147" s="11">
        <v>0.9</v>
      </c>
      <c r="U147" s="11"/>
      <c r="V147" s="11" t="s">
        <v>21</v>
      </c>
      <c r="W147" s="187" t="s">
        <v>9</v>
      </c>
      <c r="X147" s="11">
        <v>0.9</v>
      </c>
      <c r="Y147" s="11"/>
      <c r="Z147" s="11" t="s">
        <v>21</v>
      </c>
      <c r="AA147" s="21"/>
      <c r="AB147" s="322" t="s">
        <v>1289</v>
      </c>
      <c r="AC147" s="304" t="s">
        <v>162</v>
      </c>
      <c r="AD147" s="11" t="s">
        <v>9</v>
      </c>
      <c r="AE147" s="11">
        <v>0.9</v>
      </c>
      <c r="AF147" s="11" t="s">
        <v>1</v>
      </c>
      <c r="AG147" s="11" t="s">
        <v>9</v>
      </c>
      <c r="AH147" s="11">
        <v>0.6</v>
      </c>
      <c r="AI147" s="11" t="s">
        <v>1</v>
      </c>
      <c r="AJ147" s="11" t="s">
        <v>9</v>
      </c>
      <c r="AK147" s="11">
        <v>0.6</v>
      </c>
      <c r="AL147" s="11" t="s">
        <v>1</v>
      </c>
      <c r="AM147" s="11" t="s">
        <v>9</v>
      </c>
      <c r="AN147" s="11">
        <v>0.6</v>
      </c>
      <c r="AO147" s="11" t="s">
        <v>1</v>
      </c>
      <c r="AP147" s="11" t="s">
        <v>9</v>
      </c>
      <c r="AQ147" s="11">
        <v>0.9</v>
      </c>
      <c r="AR147" s="11"/>
      <c r="AS147" s="11" t="s">
        <v>9</v>
      </c>
      <c r="AT147" s="11">
        <v>0.9</v>
      </c>
      <c r="AU147" s="11"/>
      <c r="AV147" s="188"/>
      <c r="AW147" s="327" t="s">
        <v>588</v>
      </c>
      <c r="AX147" s="337" t="s">
        <v>166</v>
      </c>
      <c r="AY147" s="11" t="s">
        <v>9</v>
      </c>
      <c r="AZ147" s="11">
        <v>0.9</v>
      </c>
      <c r="BA147" s="11" t="s">
        <v>2</v>
      </c>
      <c r="BB147" s="11" t="s">
        <v>9</v>
      </c>
      <c r="BC147" s="11">
        <v>0.3</v>
      </c>
      <c r="BD147" s="11" t="s">
        <v>2</v>
      </c>
      <c r="BE147" s="11" t="s">
        <v>9</v>
      </c>
      <c r="BF147" s="11">
        <v>0.3</v>
      </c>
      <c r="BG147" s="11" t="s">
        <v>2</v>
      </c>
      <c r="BH147" s="11" t="s">
        <v>9</v>
      </c>
      <c r="BI147" s="11"/>
      <c r="BJ147" s="11" t="s">
        <v>2</v>
      </c>
      <c r="BK147" s="11" t="s">
        <v>9</v>
      </c>
      <c r="BL147" s="11"/>
      <c r="BM147" s="11"/>
      <c r="BN147" s="11" t="s">
        <v>9</v>
      </c>
      <c r="BO147" s="11"/>
      <c r="BP147" s="11"/>
      <c r="BQ147" s="189"/>
      <c r="BW147" s="189"/>
      <c r="BX147" s="330" t="s">
        <v>1114</v>
      </c>
      <c r="BY147" s="369" t="s">
        <v>1115</v>
      </c>
      <c r="BZ147" s="11" t="s">
        <v>6</v>
      </c>
      <c r="CA147" s="11">
        <v>0.7</v>
      </c>
      <c r="CB147" s="187" t="str">
        <f t="shared" si="49"/>
        <v>II</v>
      </c>
      <c r="CC147" s="11" t="s">
        <v>6</v>
      </c>
      <c r="CD147" s="11">
        <v>0.2</v>
      </c>
      <c r="CE147" s="187" t="str">
        <f t="shared" si="50"/>
        <v>II</v>
      </c>
      <c r="CF147" s="11" t="s">
        <v>6</v>
      </c>
      <c r="CG147" s="11">
        <v>0.2</v>
      </c>
      <c r="CH147" s="187" t="str">
        <f t="shared" si="51"/>
        <v>II</v>
      </c>
      <c r="CI147" s="11" t="s">
        <v>6</v>
      </c>
      <c r="CJ147" s="11">
        <v>0.2</v>
      </c>
      <c r="CK147" s="187" t="str">
        <f t="shared" si="52"/>
        <v>II</v>
      </c>
      <c r="CL147" s="11" t="s">
        <v>6</v>
      </c>
      <c r="CM147" s="11">
        <v>0.2</v>
      </c>
      <c r="CN147" s="11"/>
      <c r="CO147" s="11" t="s">
        <v>6</v>
      </c>
      <c r="CP147" s="11">
        <v>0.2</v>
      </c>
      <c r="CQ147" s="11"/>
      <c r="CR147" s="189"/>
      <c r="CS147" s="329" t="s">
        <v>922</v>
      </c>
      <c r="CT147" s="364" t="s">
        <v>455</v>
      </c>
      <c r="CU147" s="11" t="s">
        <v>6</v>
      </c>
      <c r="CV147" s="11">
        <v>0.7</v>
      </c>
      <c r="CW147" s="11" t="s">
        <v>20</v>
      </c>
      <c r="CX147" s="11" t="s">
        <v>6</v>
      </c>
      <c r="CY147" s="11"/>
      <c r="CZ147" s="11" t="s">
        <v>20</v>
      </c>
      <c r="DA147" s="11" t="s">
        <v>6</v>
      </c>
      <c r="DB147" s="11"/>
      <c r="DC147" s="11" t="s">
        <v>20</v>
      </c>
      <c r="DD147" s="11" t="s">
        <v>6</v>
      </c>
      <c r="DE147" s="11"/>
      <c r="DF147" s="11" t="s">
        <v>20</v>
      </c>
      <c r="DG147" s="11" t="s">
        <v>6</v>
      </c>
      <c r="DH147" s="11"/>
      <c r="DI147" s="11" t="s">
        <v>20</v>
      </c>
      <c r="DJ147" s="11" t="s">
        <v>6</v>
      </c>
      <c r="DL147" s="11" t="s">
        <v>20</v>
      </c>
      <c r="DM147" s="23"/>
    </row>
    <row r="148" spans="1:117" x14ac:dyDescent="0.2">
      <c r="A148" s="327" t="s">
        <v>1325</v>
      </c>
      <c r="B148" s="410" t="s">
        <v>155</v>
      </c>
      <c r="C148" s="11" t="s">
        <v>9</v>
      </c>
      <c r="D148" s="11">
        <v>0.9</v>
      </c>
      <c r="E148" s="11" t="s">
        <v>0</v>
      </c>
      <c r="F148" s="11" t="s">
        <v>21</v>
      </c>
      <c r="G148" s="187" t="s">
        <v>9</v>
      </c>
      <c r="H148" s="11">
        <v>0.6</v>
      </c>
      <c r="I148" s="11" t="s">
        <v>0</v>
      </c>
      <c r="J148" s="11" t="s">
        <v>21</v>
      </c>
      <c r="K148" s="187" t="s">
        <v>9</v>
      </c>
      <c r="L148" s="11">
        <v>0.6</v>
      </c>
      <c r="M148" s="11" t="s">
        <v>0</v>
      </c>
      <c r="N148" s="11" t="s">
        <v>21</v>
      </c>
      <c r="O148" s="187" t="s">
        <v>9</v>
      </c>
      <c r="P148" s="11">
        <v>0.6</v>
      </c>
      <c r="Q148" s="11" t="s">
        <v>0</v>
      </c>
      <c r="R148" s="11" t="s">
        <v>21</v>
      </c>
      <c r="S148" s="187" t="s">
        <v>9</v>
      </c>
      <c r="T148" s="11">
        <v>0.9</v>
      </c>
      <c r="U148" s="11"/>
      <c r="V148" s="11" t="s">
        <v>21</v>
      </c>
      <c r="W148" s="187" t="s">
        <v>9</v>
      </c>
      <c r="X148" s="11">
        <v>0.9</v>
      </c>
      <c r="Y148" s="11"/>
      <c r="Z148" s="11" t="s">
        <v>21</v>
      </c>
      <c r="AA148" s="21"/>
      <c r="AB148" s="321" t="s">
        <v>1290</v>
      </c>
      <c r="AC148" s="312" t="s">
        <v>236</v>
      </c>
      <c r="AD148" s="11" t="s">
        <v>9</v>
      </c>
      <c r="AE148" s="11">
        <v>0.9</v>
      </c>
      <c r="AF148" s="11" t="s">
        <v>1</v>
      </c>
      <c r="AG148" s="11" t="s">
        <v>9</v>
      </c>
      <c r="AH148" s="11">
        <v>0.6</v>
      </c>
      <c r="AI148" s="11" t="s">
        <v>1</v>
      </c>
      <c r="AJ148" s="11" t="s">
        <v>9</v>
      </c>
      <c r="AK148" s="11">
        <v>0.6</v>
      </c>
      <c r="AL148" s="11" t="s">
        <v>1</v>
      </c>
      <c r="AM148" s="11" t="s">
        <v>9</v>
      </c>
      <c r="AN148" s="11">
        <v>0.6</v>
      </c>
      <c r="AO148" s="11" t="s">
        <v>1</v>
      </c>
      <c r="AP148" s="11" t="s">
        <v>9</v>
      </c>
      <c r="AQ148" s="11">
        <v>0.9</v>
      </c>
      <c r="AR148" s="11"/>
      <c r="AS148" s="11" t="s">
        <v>9</v>
      </c>
      <c r="AT148" s="11">
        <v>0.9</v>
      </c>
      <c r="AU148" s="11"/>
      <c r="AV148" s="188"/>
      <c r="AW148" s="329" t="s">
        <v>589</v>
      </c>
      <c r="AX148" s="298" t="s">
        <v>167</v>
      </c>
      <c r="AY148" s="11" t="s">
        <v>9</v>
      </c>
      <c r="AZ148" s="11">
        <v>0.9</v>
      </c>
      <c r="BA148" s="11" t="s">
        <v>2</v>
      </c>
      <c r="BB148" s="11" t="s">
        <v>9</v>
      </c>
      <c r="BC148" s="11">
        <v>0.3</v>
      </c>
      <c r="BD148" s="11" t="s">
        <v>2</v>
      </c>
      <c r="BE148" s="11" t="s">
        <v>9</v>
      </c>
      <c r="BF148" s="11">
        <v>0.3</v>
      </c>
      <c r="BG148" s="11" t="s">
        <v>2</v>
      </c>
      <c r="BH148" s="11" t="s">
        <v>9</v>
      </c>
      <c r="BI148" s="11"/>
      <c r="BJ148" s="11" t="s">
        <v>2</v>
      </c>
      <c r="BK148" s="11" t="s">
        <v>9</v>
      </c>
      <c r="BL148" s="11"/>
      <c r="BM148" s="11"/>
      <c r="BN148" s="11" t="s">
        <v>9</v>
      </c>
      <c r="BO148" s="11"/>
      <c r="BP148" s="11"/>
      <c r="BQ148" s="189"/>
      <c r="BW148" s="189"/>
      <c r="BX148" s="332" t="s">
        <v>1116</v>
      </c>
      <c r="BY148" s="365" t="s">
        <v>399</v>
      </c>
      <c r="BZ148" s="11" t="s">
        <v>6</v>
      </c>
      <c r="CA148" s="11">
        <v>0.7</v>
      </c>
      <c r="CB148" s="187" t="str">
        <f t="shared" si="49"/>
        <v>II</v>
      </c>
      <c r="CC148" s="11" t="s">
        <v>6</v>
      </c>
      <c r="CD148" s="11">
        <v>0.2</v>
      </c>
      <c r="CE148" s="187" t="str">
        <f t="shared" si="50"/>
        <v>II</v>
      </c>
      <c r="CF148" s="11" t="s">
        <v>6</v>
      </c>
      <c r="CG148" s="11">
        <v>0.2</v>
      </c>
      <c r="CH148" s="187" t="str">
        <f t="shared" si="51"/>
        <v>II</v>
      </c>
      <c r="CI148" s="11" t="s">
        <v>6</v>
      </c>
      <c r="CJ148" s="11">
        <v>0.2</v>
      </c>
      <c r="CK148" s="187" t="str">
        <f t="shared" si="52"/>
        <v>II</v>
      </c>
      <c r="CL148" s="11" t="s">
        <v>6</v>
      </c>
      <c r="CM148" s="11">
        <v>0.2</v>
      </c>
      <c r="CN148" s="11"/>
      <c r="CO148" s="11" t="s">
        <v>6</v>
      </c>
      <c r="CP148" s="11">
        <v>0.2</v>
      </c>
      <c r="CQ148" s="11"/>
      <c r="CR148" s="189"/>
      <c r="CS148" s="332" t="s">
        <v>923</v>
      </c>
      <c r="CT148" s="365" t="s">
        <v>456</v>
      </c>
      <c r="CU148" s="11" t="s">
        <v>6</v>
      </c>
      <c r="CV148" s="11">
        <v>0.7</v>
      </c>
      <c r="CW148" s="11" t="s">
        <v>20</v>
      </c>
      <c r="CX148" s="11" t="s">
        <v>6</v>
      </c>
      <c r="CY148" s="11"/>
      <c r="CZ148" s="11" t="s">
        <v>20</v>
      </c>
      <c r="DA148" s="11" t="s">
        <v>6</v>
      </c>
      <c r="DB148" s="11"/>
      <c r="DC148" s="11" t="s">
        <v>20</v>
      </c>
      <c r="DD148" s="11" t="s">
        <v>6</v>
      </c>
      <c r="DE148" s="11"/>
      <c r="DF148" s="11" t="s">
        <v>20</v>
      </c>
      <c r="DG148" s="11" t="s">
        <v>6</v>
      </c>
      <c r="DH148" s="11"/>
      <c r="DI148" s="11" t="s">
        <v>20</v>
      </c>
      <c r="DJ148" s="11" t="s">
        <v>6</v>
      </c>
      <c r="DL148" s="11" t="s">
        <v>20</v>
      </c>
      <c r="DM148" s="23"/>
    </row>
    <row r="149" spans="1:117" ht="13.5" thickBot="1" x14ac:dyDescent="0.25">
      <c r="A149" s="342" t="s">
        <v>1326</v>
      </c>
      <c r="B149" s="411" t="s">
        <v>155</v>
      </c>
      <c r="C149" s="11" t="s">
        <v>9</v>
      </c>
      <c r="D149" s="11">
        <v>0.9</v>
      </c>
      <c r="E149" s="11" t="s">
        <v>0</v>
      </c>
      <c r="F149" s="11" t="s">
        <v>21</v>
      </c>
      <c r="G149" s="187" t="s">
        <v>9</v>
      </c>
      <c r="H149" s="11">
        <v>0.6</v>
      </c>
      <c r="I149" s="11" t="s">
        <v>0</v>
      </c>
      <c r="J149" s="11" t="s">
        <v>21</v>
      </c>
      <c r="K149" s="187" t="s">
        <v>9</v>
      </c>
      <c r="L149" s="11">
        <v>0.6</v>
      </c>
      <c r="M149" s="11" t="s">
        <v>0</v>
      </c>
      <c r="N149" s="11" t="s">
        <v>21</v>
      </c>
      <c r="O149" s="187" t="s">
        <v>9</v>
      </c>
      <c r="P149" s="11">
        <v>0.6</v>
      </c>
      <c r="Q149" s="11" t="s">
        <v>0</v>
      </c>
      <c r="R149" s="11" t="s">
        <v>21</v>
      </c>
      <c r="S149" s="187" t="s">
        <v>9</v>
      </c>
      <c r="T149" s="11">
        <v>0.9</v>
      </c>
      <c r="U149" s="11"/>
      <c r="V149" s="11" t="s">
        <v>21</v>
      </c>
      <c r="W149" s="187" t="s">
        <v>9</v>
      </c>
      <c r="X149" s="11">
        <v>0.9</v>
      </c>
      <c r="Y149" s="11"/>
      <c r="Z149" s="11" t="s">
        <v>21</v>
      </c>
      <c r="AA149" s="21"/>
      <c r="AB149" s="342" t="s">
        <v>1271</v>
      </c>
      <c r="AC149" s="296" t="s">
        <v>1270</v>
      </c>
      <c r="AD149" s="11" t="s">
        <v>9</v>
      </c>
      <c r="AE149" s="11">
        <v>0.9</v>
      </c>
      <c r="AF149" s="11" t="s">
        <v>1</v>
      </c>
      <c r="AG149" s="11" t="s">
        <v>9</v>
      </c>
      <c r="AH149" s="11">
        <v>0.6</v>
      </c>
      <c r="AI149" s="11" t="s">
        <v>1</v>
      </c>
      <c r="AJ149" s="11" t="s">
        <v>9</v>
      </c>
      <c r="AK149" s="11">
        <v>0.6</v>
      </c>
      <c r="AL149" s="11" t="s">
        <v>1</v>
      </c>
      <c r="AM149" s="11" t="s">
        <v>9</v>
      </c>
      <c r="AN149" s="11">
        <v>0.6</v>
      </c>
      <c r="AO149" s="11" t="s">
        <v>1</v>
      </c>
      <c r="AP149" s="11" t="s">
        <v>9</v>
      </c>
      <c r="AQ149" s="11">
        <v>0.9</v>
      </c>
      <c r="AR149" s="11"/>
      <c r="AS149" s="11" t="s">
        <v>9</v>
      </c>
      <c r="AT149" s="11">
        <v>0.9</v>
      </c>
      <c r="AU149" s="11"/>
      <c r="AV149" s="188"/>
      <c r="AW149" s="204" t="s">
        <v>590</v>
      </c>
      <c r="AX149" s="284" t="s">
        <v>167</v>
      </c>
      <c r="AY149" s="11" t="s">
        <v>9</v>
      </c>
      <c r="AZ149" s="11">
        <v>0.9</v>
      </c>
      <c r="BA149" s="11" t="s">
        <v>2</v>
      </c>
      <c r="BB149" s="11" t="s">
        <v>9</v>
      </c>
      <c r="BC149" s="11">
        <v>0.3</v>
      </c>
      <c r="BD149" s="11" t="s">
        <v>2</v>
      </c>
      <c r="BE149" s="11" t="s">
        <v>9</v>
      </c>
      <c r="BF149" s="11">
        <v>0.3</v>
      </c>
      <c r="BG149" s="11" t="s">
        <v>2</v>
      </c>
      <c r="BH149" s="11" t="s">
        <v>9</v>
      </c>
      <c r="BI149" s="11"/>
      <c r="BJ149" s="11" t="s">
        <v>2</v>
      </c>
      <c r="BK149" s="11" t="s">
        <v>9</v>
      </c>
      <c r="BL149" s="11"/>
      <c r="BM149" s="11"/>
      <c r="BN149" s="11" t="s">
        <v>9</v>
      </c>
      <c r="BO149" s="11"/>
      <c r="BP149" s="11"/>
      <c r="BQ149" s="189"/>
      <c r="BW149" s="189"/>
      <c r="BX149" s="342" t="s">
        <v>1117</v>
      </c>
      <c r="BY149" s="361" t="s">
        <v>399</v>
      </c>
      <c r="BZ149" s="11" t="s">
        <v>6</v>
      </c>
      <c r="CA149" s="11">
        <v>0.7</v>
      </c>
      <c r="CB149" s="187" t="str">
        <f t="shared" si="49"/>
        <v>II</v>
      </c>
      <c r="CC149" s="11" t="s">
        <v>6</v>
      </c>
      <c r="CD149" s="11">
        <v>0.2</v>
      </c>
      <c r="CE149" s="187" t="str">
        <f t="shared" si="50"/>
        <v>II</v>
      </c>
      <c r="CF149" s="11" t="s">
        <v>6</v>
      </c>
      <c r="CG149" s="11">
        <v>0.2</v>
      </c>
      <c r="CH149" s="187" t="str">
        <f t="shared" si="51"/>
        <v>II</v>
      </c>
      <c r="CI149" s="11" t="s">
        <v>6</v>
      </c>
      <c r="CJ149" s="11">
        <v>0.2</v>
      </c>
      <c r="CK149" s="187" t="str">
        <f t="shared" si="52"/>
        <v>II</v>
      </c>
      <c r="CL149" s="11" t="s">
        <v>6</v>
      </c>
      <c r="CM149" s="11">
        <v>0.2</v>
      </c>
      <c r="CN149" s="11"/>
      <c r="CO149" s="11" t="s">
        <v>6</v>
      </c>
      <c r="CP149" s="11">
        <v>0.2</v>
      </c>
      <c r="CQ149" s="11"/>
      <c r="CR149" s="189"/>
      <c r="CS149" s="326" t="s">
        <v>924</v>
      </c>
      <c r="CT149" s="351" t="s">
        <v>456</v>
      </c>
      <c r="CU149" s="11" t="s">
        <v>6</v>
      </c>
      <c r="CV149" s="11">
        <v>0.7</v>
      </c>
      <c r="CW149" s="11" t="s">
        <v>20</v>
      </c>
      <c r="CX149" s="11" t="s">
        <v>6</v>
      </c>
      <c r="CY149" s="11"/>
      <c r="CZ149" s="11" t="s">
        <v>20</v>
      </c>
      <c r="DA149" s="11" t="s">
        <v>6</v>
      </c>
      <c r="DB149" s="11"/>
      <c r="DC149" s="11" t="s">
        <v>20</v>
      </c>
      <c r="DD149" s="11" t="s">
        <v>6</v>
      </c>
      <c r="DE149" s="11"/>
      <c r="DF149" s="11" t="s">
        <v>20</v>
      </c>
      <c r="DG149" s="11" t="s">
        <v>6</v>
      </c>
      <c r="DH149" s="11"/>
      <c r="DI149" s="11" t="s">
        <v>20</v>
      </c>
      <c r="DJ149" s="11" t="s">
        <v>6</v>
      </c>
      <c r="DL149" s="11" t="s">
        <v>20</v>
      </c>
      <c r="DM149" s="23"/>
    </row>
    <row r="150" spans="1:117" ht="13.5" thickBot="1" x14ac:dyDescent="0.25">
      <c r="A150" s="321" t="s">
        <v>767</v>
      </c>
      <c r="B150" s="405" t="s">
        <v>156</v>
      </c>
      <c r="C150" s="11" t="s">
        <v>9</v>
      </c>
      <c r="D150" s="11">
        <v>0.9</v>
      </c>
      <c r="E150" s="11" t="s">
        <v>0</v>
      </c>
      <c r="F150" s="11" t="s">
        <v>21</v>
      </c>
      <c r="G150" s="187" t="s">
        <v>9</v>
      </c>
      <c r="H150" s="11">
        <v>0.6</v>
      </c>
      <c r="I150" s="11" t="s">
        <v>0</v>
      </c>
      <c r="J150" s="11" t="s">
        <v>21</v>
      </c>
      <c r="K150" s="187" t="s">
        <v>9</v>
      </c>
      <c r="L150" s="11">
        <v>0.6</v>
      </c>
      <c r="M150" s="11" t="s">
        <v>0</v>
      </c>
      <c r="N150" s="11" t="s">
        <v>21</v>
      </c>
      <c r="O150" s="187" t="s">
        <v>9</v>
      </c>
      <c r="P150" s="11">
        <v>0.6</v>
      </c>
      <c r="Q150" s="11" t="s">
        <v>0</v>
      </c>
      <c r="R150" s="11" t="s">
        <v>21</v>
      </c>
      <c r="S150" s="187" t="s">
        <v>9</v>
      </c>
      <c r="T150" s="11">
        <v>0.9</v>
      </c>
      <c r="U150" s="11"/>
      <c r="V150" s="11" t="s">
        <v>21</v>
      </c>
      <c r="W150" s="187" t="s">
        <v>9</v>
      </c>
      <c r="X150" s="11">
        <v>0.9</v>
      </c>
      <c r="Y150" s="11"/>
      <c r="Z150" s="11" t="s">
        <v>21</v>
      </c>
      <c r="AA150" s="21"/>
      <c r="AB150" s="330" t="s">
        <v>1280</v>
      </c>
      <c r="AC150" s="300" t="s">
        <v>404</v>
      </c>
      <c r="AD150" s="11" t="s">
        <v>9</v>
      </c>
      <c r="AE150" s="11">
        <v>0.9</v>
      </c>
      <c r="AF150" s="11" t="s">
        <v>1</v>
      </c>
      <c r="AG150" s="11" t="s">
        <v>9</v>
      </c>
      <c r="AH150" s="11">
        <v>0.6</v>
      </c>
      <c r="AI150" s="11" t="s">
        <v>1</v>
      </c>
      <c r="AJ150" s="11" t="s">
        <v>9</v>
      </c>
      <c r="AK150" s="11">
        <v>0.6</v>
      </c>
      <c r="AL150" s="11" t="s">
        <v>1</v>
      </c>
      <c r="AM150" s="11" t="s">
        <v>9</v>
      </c>
      <c r="AN150" s="11">
        <v>0.6</v>
      </c>
      <c r="AO150" s="11" t="s">
        <v>1</v>
      </c>
      <c r="AP150" s="11" t="s">
        <v>9</v>
      </c>
      <c r="AQ150" s="11">
        <v>0.9</v>
      </c>
      <c r="AR150" s="11"/>
      <c r="AS150" s="11" t="s">
        <v>9</v>
      </c>
      <c r="AT150" s="11">
        <v>0.9</v>
      </c>
      <c r="AU150" s="11"/>
      <c r="AV150" s="188"/>
      <c r="AW150" s="332" t="s">
        <v>591</v>
      </c>
      <c r="AX150" s="302" t="s">
        <v>220</v>
      </c>
      <c r="AY150" s="11" t="s">
        <v>9</v>
      </c>
      <c r="AZ150" s="11">
        <v>0.9</v>
      </c>
      <c r="BA150" s="11" t="s">
        <v>2</v>
      </c>
      <c r="BB150" s="11" t="s">
        <v>9</v>
      </c>
      <c r="BC150" s="11">
        <v>0.3</v>
      </c>
      <c r="BD150" s="11" t="s">
        <v>2</v>
      </c>
      <c r="BE150" s="11" t="s">
        <v>9</v>
      </c>
      <c r="BF150" s="11">
        <v>0.3</v>
      </c>
      <c r="BG150" s="11" t="s">
        <v>2</v>
      </c>
      <c r="BH150" s="11" t="s">
        <v>9</v>
      </c>
      <c r="BI150" s="11"/>
      <c r="BJ150" s="11" t="s">
        <v>2</v>
      </c>
      <c r="BK150" s="11" t="s">
        <v>9</v>
      </c>
      <c r="BL150" s="11"/>
      <c r="BM150" s="11"/>
      <c r="BN150" s="11" t="s">
        <v>9</v>
      </c>
      <c r="BO150" s="11"/>
      <c r="BP150" s="11"/>
      <c r="BQ150" s="189"/>
      <c r="BW150" s="189"/>
      <c r="BX150" s="393" t="s">
        <v>1118</v>
      </c>
      <c r="BY150" s="387" t="s">
        <v>1120</v>
      </c>
      <c r="BZ150" s="11" t="s">
        <v>6</v>
      </c>
      <c r="CA150" s="11">
        <v>0.7</v>
      </c>
      <c r="CB150" s="187" t="str">
        <f t="shared" si="49"/>
        <v>II</v>
      </c>
      <c r="CC150" s="11" t="s">
        <v>6</v>
      </c>
      <c r="CD150" s="11">
        <v>0.2</v>
      </c>
      <c r="CE150" s="187" t="str">
        <f t="shared" si="50"/>
        <v>II</v>
      </c>
      <c r="CF150" s="11" t="s">
        <v>6</v>
      </c>
      <c r="CG150" s="11">
        <v>0.2</v>
      </c>
      <c r="CH150" s="187" t="str">
        <f t="shared" si="51"/>
        <v>II</v>
      </c>
      <c r="CI150" s="11" t="s">
        <v>6</v>
      </c>
      <c r="CJ150" s="11">
        <v>0.2</v>
      </c>
      <c r="CK150" s="187" t="str">
        <f t="shared" si="52"/>
        <v>II</v>
      </c>
      <c r="CL150" s="11" t="s">
        <v>6</v>
      </c>
      <c r="CM150" s="11">
        <v>0.2</v>
      </c>
      <c r="CN150" s="11"/>
      <c r="CO150" s="11" t="s">
        <v>6</v>
      </c>
      <c r="CP150" s="11">
        <v>0.2</v>
      </c>
      <c r="CQ150" s="11"/>
      <c r="CR150" s="189"/>
      <c r="CS150" s="185"/>
      <c r="CT150" s="52"/>
      <c r="CU150" s="11"/>
      <c r="CV150" s="11"/>
      <c r="CW150" s="11"/>
      <c r="CX150" s="11"/>
      <c r="CY150" s="11"/>
      <c r="CZ150" s="11"/>
      <c r="DA150" s="11"/>
      <c r="DB150" s="11"/>
      <c r="DC150" s="11"/>
      <c r="DD150" s="11"/>
      <c r="DE150" s="11"/>
      <c r="DF150" s="11"/>
      <c r="DG150" s="11"/>
      <c r="DH150" s="11"/>
      <c r="DI150" s="11"/>
      <c r="DJ150" s="11"/>
      <c r="DK150" s="11"/>
      <c r="DL150" s="11"/>
      <c r="DM150" s="23"/>
    </row>
    <row r="151" spans="1:117" ht="13.5" thickBot="1" x14ac:dyDescent="0.25">
      <c r="A151" s="341" t="s">
        <v>768</v>
      </c>
      <c r="B151" s="420" t="s">
        <v>172</v>
      </c>
      <c r="C151" s="11" t="s">
        <v>9</v>
      </c>
      <c r="D151" s="11">
        <v>0.9</v>
      </c>
      <c r="E151" s="11" t="s">
        <v>0</v>
      </c>
      <c r="F151" s="11" t="s">
        <v>21</v>
      </c>
      <c r="G151" s="187" t="s">
        <v>9</v>
      </c>
      <c r="H151" s="11">
        <v>0.6</v>
      </c>
      <c r="I151" s="11" t="s">
        <v>0</v>
      </c>
      <c r="J151" s="11" t="s">
        <v>21</v>
      </c>
      <c r="K151" s="187" t="s">
        <v>9</v>
      </c>
      <c r="L151" s="11">
        <v>0.6</v>
      </c>
      <c r="M151" s="11" t="s">
        <v>0</v>
      </c>
      <c r="N151" s="11" t="s">
        <v>21</v>
      </c>
      <c r="O151" s="187" t="s">
        <v>9</v>
      </c>
      <c r="P151" s="11">
        <v>0.6</v>
      </c>
      <c r="Q151" s="11" t="s">
        <v>0</v>
      </c>
      <c r="R151" s="11" t="s">
        <v>21</v>
      </c>
      <c r="S151" s="187" t="s">
        <v>9</v>
      </c>
      <c r="T151" s="11">
        <v>0.9</v>
      </c>
      <c r="U151" s="11"/>
      <c r="V151" s="11" t="s">
        <v>21</v>
      </c>
      <c r="W151" s="187" t="s">
        <v>9</v>
      </c>
      <c r="X151" s="11">
        <v>0.9</v>
      </c>
      <c r="Y151" s="11"/>
      <c r="Z151" s="11" t="s">
        <v>21</v>
      </c>
      <c r="AA151" s="21"/>
      <c r="AB151" s="332" t="s">
        <v>697</v>
      </c>
      <c r="AC151" s="302" t="s">
        <v>405</v>
      </c>
      <c r="AD151" s="11" t="s">
        <v>9</v>
      </c>
      <c r="AE151" s="11">
        <v>0.9</v>
      </c>
      <c r="AF151" s="11" t="s">
        <v>1</v>
      </c>
      <c r="AG151" s="11" t="s">
        <v>9</v>
      </c>
      <c r="AH151" s="11">
        <v>0.6</v>
      </c>
      <c r="AI151" s="11" t="s">
        <v>1</v>
      </c>
      <c r="AJ151" s="11" t="s">
        <v>9</v>
      </c>
      <c r="AK151" s="11">
        <v>0.6</v>
      </c>
      <c r="AL151" s="11" t="s">
        <v>1</v>
      </c>
      <c r="AM151" s="11" t="s">
        <v>9</v>
      </c>
      <c r="AN151" s="11">
        <v>0.6</v>
      </c>
      <c r="AO151" s="11" t="s">
        <v>1</v>
      </c>
      <c r="AP151" s="11" t="s">
        <v>9</v>
      </c>
      <c r="AQ151" s="11">
        <v>0.9</v>
      </c>
      <c r="AR151" s="11"/>
      <c r="AS151" s="11" t="s">
        <v>9</v>
      </c>
      <c r="AT151" s="11">
        <v>0.9</v>
      </c>
      <c r="AU151" s="11"/>
      <c r="AV151" s="188"/>
      <c r="AW151" s="327" t="s">
        <v>592</v>
      </c>
      <c r="AX151" s="337" t="s">
        <v>220</v>
      </c>
      <c r="AY151" s="11" t="s">
        <v>9</v>
      </c>
      <c r="AZ151" s="11">
        <v>0.9</v>
      </c>
      <c r="BA151" s="11" t="s">
        <v>2</v>
      </c>
      <c r="BB151" s="11" t="s">
        <v>9</v>
      </c>
      <c r="BC151" s="11">
        <v>0.3</v>
      </c>
      <c r="BD151" s="11" t="s">
        <v>2</v>
      </c>
      <c r="BE151" s="11" t="s">
        <v>9</v>
      </c>
      <c r="BF151" s="11">
        <v>0.3</v>
      </c>
      <c r="BG151" s="11" t="s">
        <v>2</v>
      </c>
      <c r="BH151" s="11" t="s">
        <v>9</v>
      </c>
      <c r="BI151" s="11"/>
      <c r="BJ151" s="11" t="s">
        <v>2</v>
      </c>
      <c r="BK151" s="11" t="s">
        <v>9</v>
      </c>
      <c r="BL151" s="11"/>
      <c r="BM151" s="11"/>
      <c r="BN151" s="11" t="s">
        <v>9</v>
      </c>
      <c r="BO151" s="11"/>
      <c r="BP151" s="11"/>
      <c r="BQ151" s="189"/>
      <c r="BW151" s="189"/>
      <c r="BX151" s="392" t="s">
        <v>1119</v>
      </c>
      <c r="BY151" s="389" t="s">
        <v>1120</v>
      </c>
      <c r="BZ151" s="11" t="s">
        <v>6</v>
      </c>
      <c r="CA151" s="11">
        <v>0.7</v>
      </c>
      <c r="CB151" s="187" t="str">
        <f t="shared" si="49"/>
        <v>II</v>
      </c>
      <c r="CC151" s="11" t="s">
        <v>6</v>
      </c>
      <c r="CD151" s="11">
        <v>0.2</v>
      </c>
      <c r="CE151" s="187" t="str">
        <f t="shared" si="50"/>
        <v>II</v>
      </c>
      <c r="CF151" s="11" t="s">
        <v>6</v>
      </c>
      <c r="CG151" s="11">
        <v>0.2</v>
      </c>
      <c r="CH151" s="187" t="str">
        <f t="shared" si="51"/>
        <v>II</v>
      </c>
      <c r="CI151" s="11" t="s">
        <v>6</v>
      </c>
      <c r="CJ151" s="11">
        <v>0.2</v>
      </c>
      <c r="CK151" s="187" t="str">
        <f t="shared" si="52"/>
        <v>II</v>
      </c>
      <c r="CL151" s="11" t="s">
        <v>6</v>
      </c>
      <c r="CM151" s="11">
        <v>0.2</v>
      </c>
      <c r="CN151" s="11"/>
      <c r="CO151" s="11" t="s">
        <v>6</v>
      </c>
      <c r="CP151" s="11">
        <v>0.2</v>
      </c>
      <c r="CQ151" s="11"/>
      <c r="CR151" s="189"/>
      <c r="CS151" s="318" t="s">
        <v>43</v>
      </c>
      <c r="CT151" s="374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23"/>
    </row>
    <row r="152" spans="1:117" x14ac:dyDescent="0.2">
      <c r="A152" s="379" t="s">
        <v>769</v>
      </c>
      <c r="B152" s="419" t="s">
        <v>163</v>
      </c>
      <c r="C152" s="187" t="s">
        <v>9</v>
      </c>
      <c r="D152" s="187">
        <v>0.9</v>
      </c>
      <c r="E152" s="187" t="s">
        <v>2</v>
      </c>
      <c r="F152" s="187" t="s">
        <v>22</v>
      </c>
      <c r="G152" s="187" t="s">
        <v>9</v>
      </c>
      <c r="H152" s="187">
        <v>0.6</v>
      </c>
      <c r="I152" s="187" t="s">
        <v>2</v>
      </c>
      <c r="J152" s="187" t="s">
        <v>22</v>
      </c>
      <c r="K152" s="187" t="s">
        <v>9</v>
      </c>
      <c r="L152" s="187">
        <v>0.6</v>
      </c>
      <c r="M152" s="187" t="s">
        <v>2</v>
      </c>
      <c r="N152" s="187" t="s">
        <v>22</v>
      </c>
      <c r="O152" s="187" t="s">
        <v>9</v>
      </c>
      <c r="P152" s="187">
        <v>0.6</v>
      </c>
      <c r="Q152" s="187" t="s">
        <v>2</v>
      </c>
      <c r="R152" s="187" t="s">
        <v>22</v>
      </c>
      <c r="S152" s="187" t="s">
        <v>9</v>
      </c>
      <c r="T152" s="187">
        <v>0.9</v>
      </c>
      <c r="U152" s="187"/>
      <c r="V152" s="187" t="s">
        <v>22</v>
      </c>
      <c r="W152" s="187" t="s">
        <v>9</v>
      </c>
      <c r="X152" s="187">
        <v>0.9</v>
      </c>
      <c r="Y152" s="187"/>
      <c r="Z152" s="187" t="s">
        <v>22</v>
      </c>
      <c r="AA152" s="21"/>
      <c r="AB152" s="327" t="s">
        <v>698</v>
      </c>
      <c r="AC152" s="337" t="s">
        <v>405</v>
      </c>
      <c r="AD152" s="11" t="s">
        <v>9</v>
      </c>
      <c r="AE152" s="11">
        <v>0.9</v>
      </c>
      <c r="AF152" s="11" t="s">
        <v>1</v>
      </c>
      <c r="AG152" s="11" t="s">
        <v>9</v>
      </c>
      <c r="AH152" s="11">
        <v>0.6</v>
      </c>
      <c r="AI152" s="11" t="s">
        <v>1</v>
      </c>
      <c r="AJ152" s="11" t="s">
        <v>9</v>
      </c>
      <c r="AK152" s="11">
        <v>0.6</v>
      </c>
      <c r="AL152" s="11" t="s">
        <v>1</v>
      </c>
      <c r="AM152" s="11" t="s">
        <v>9</v>
      </c>
      <c r="AN152" s="11">
        <v>0.6</v>
      </c>
      <c r="AO152" s="11" t="s">
        <v>1</v>
      </c>
      <c r="AP152" s="11" t="s">
        <v>9</v>
      </c>
      <c r="AQ152" s="11">
        <v>0.9</v>
      </c>
      <c r="AR152" s="11"/>
      <c r="AS152" s="11" t="s">
        <v>9</v>
      </c>
      <c r="AT152" s="11">
        <v>0.9</v>
      </c>
      <c r="AU152" s="11"/>
      <c r="AV152" s="189"/>
      <c r="AW152" s="329" t="s">
        <v>593</v>
      </c>
      <c r="AX152" s="298" t="s">
        <v>208</v>
      </c>
      <c r="AY152" s="11" t="s">
        <v>9</v>
      </c>
      <c r="AZ152" s="11">
        <v>0.9</v>
      </c>
      <c r="BA152" s="11" t="s">
        <v>2</v>
      </c>
      <c r="BB152" s="11" t="s">
        <v>9</v>
      </c>
      <c r="BC152" s="11">
        <v>0.3</v>
      </c>
      <c r="BD152" s="11" t="s">
        <v>2</v>
      </c>
      <c r="BE152" s="11" t="s">
        <v>9</v>
      </c>
      <c r="BF152" s="11">
        <v>0.3</v>
      </c>
      <c r="BG152" s="11" t="s">
        <v>2</v>
      </c>
      <c r="BH152" s="11" t="s">
        <v>9</v>
      </c>
      <c r="BI152" s="11"/>
      <c r="BJ152" s="11" t="s">
        <v>2</v>
      </c>
      <c r="BK152" s="11" t="s">
        <v>9</v>
      </c>
      <c r="BL152" s="11"/>
      <c r="BM152" s="11"/>
      <c r="BN152" s="11" t="s">
        <v>9</v>
      </c>
      <c r="BO152" s="11"/>
      <c r="BP152" s="11"/>
      <c r="BQ152" s="189"/>
      <c r="BW152" s="189"/>
      <c r="BX152" s="203" t="s">
        <v>532</v>
      </c>
      <c r="BY152" s="215" t="s">
        <v>146</v>
      </c>
      <c r="BZ152" s="11" t="s">
        <v>6</v>
      </c>
      <c r="CA152" s="11">
        <v>0.7</v>
      </c>
      <c r="CB152" s="187" t="str">
        <f t="shared" si="49"/>
        <v>III</v>
      </c>
      <c r="CC152" s="11" t="s">
        <v>6</v>
      </c>
      <c r="CD152" s="11">
        <v>0.2</v>
      </c>
      <c r="CE152" s="187" t="str">
        <f t="shared" si="50"/>
        <v>III</v>
      </c>
      <c r="CF152" s="11" t="s">
        <v>6</v>
      </c>
      <c r="CG152" s="11">
        <v>0.2</v>
      </c>
      <c r="CH152" s="187" t="str">
        <f t="shared" si="51"/>
        <v>III</v>
      </c>
      <c r="CI152" s="11" t="s">
        <v>6</v>
      </c>
      <c r="CJ152" s="11">
        <v>0.2</v>
      </c>
      <c r="CK152" s="187" t="str">
        <f t="shared" si="52"/>
        <v>III</v>
      </c>
      <c r="CL152" s="11" t="s">
        <v>6</v>
      </c>
      <c r="CM152" s="11">
        <v>0.2</v>
      </c>
      <c r="CN152" s="11"/>
      <c r="CO152" s="11" t="s">
        <v>6</v>
      </c>
      <c r="CP152" s="11">
        <v>0.2</v>
      </c>
      <c r="CQ152" s="11"/>
      <c r="CR152" s="189"/>
      <c r="CS152" s="334" t="s">
        <v>881</v>
      </c>
      <c r="CT152" s="368" t="s">
        <v>150</v>
      </c>
      <c r="CU152" s="11" t="s">
        <v>9</v>
      </c>
      <c r="CV152" s="11">
        <v>0.9</v>
      </c>
      <c r="CW152" s="11" t="s">
        <v>0</v>
      </c>
      <c r="CX152" s="11" t="s">
        <v>9</v>
      </c>
      <c r="CY152" s="11"/>
      <c r="CZ152" s="11" t="s">
        <v>0</v>
      </c>
      <c r="DA152" s="11" t="s">
        <v>9</v>
      </c>
      <c r="DB152" s="11"/>
      <c r="DC152" s="11" t="s">
        <v>0</v>
      </c>
      <c r="DD152" s="11" t="s">
        <v>9</v>
      </c>
      <c r="DE152" s="11"/>
      <c r="DF152" s="11" t="s">
        <v>0</v>
      </c>
      <c r="DG152" s="11" t="s">
        <v>9</v>
      </c>
      <c r="DH152" s="11"/>
      <c r="DI152" s="11"/>
      <c r="DJ152" s="11" t="s">
        <v>9</v>
      </c>
      <c r="DK152" s="11"/>
      <c r="DL152" s="11"/>
      <c r="DM152" s="23"/>
    </row>
    <row r="153" spans="1:117" x14ac:dyDescent="0.2">
      <c r="A153" s="332" t="s">
        <v>1337</v>
      </c>
      <c r="B153" s="409" t="s">
        <v>176</v>
      </c>
      <c r="C153" s="11" t="s">
        <v>9</v>
      </c>
      <c r="D153" s="11">
        <v>0.9</v>
      </c>
      <c r="E153" s="11" t="s">
        <v>20</v>
      </c>
      <c r="F153" s="11" t="s">
        <v>22</v>
      </c>
      <c r="G153" s="187" t="s">
        <v>9</v>
      </c>
      <c r="H153" s="11">
        <v>0.6</v>
      </c>
      <c r="I153" s="11" t="s">
        <v>2</v>
      </c>
      <c r="J153" s="11" t="s">
        <v>22</v>
      </c>
      <c r="K153" s="187" t="s">
        <v>9</v>
      </c>
      <c r="L153" s="11">
        <v>0.6</v>
      </c>
      <c r="M153" s="11" t="s">
        <v>20</v>
      </c>
      <c r="N153" s="11" t="s">
        <v>22</v>
      </c>
      <c r="O153" s="187" t="s">
        <v>9</v>
      </c>
      <c r="P153" s="11">
        <v>0.6</v>
      </c>
      <c r="Q153" s="11" t="s">
        <v>20</v>
      </c>
      <c r="R153" s="11" t="s">
        <v>22</v>
      </c>
      <c r="S153" s="187" t="s">
        <v>9</v>
      </c>
      <c r="T153" s="11">
        <v>0.9</v>
      </c>
      <c r="U153" s="11"/>
      <c r="V153" s="11" t="s">
        <v>22</v>
      </c>
      <c r="W153" s="187" t="s">
        <v>9</v>
      </c>
      <c r="X153" s="11">
        <v>0.9</v>
      </c>
      <c r="Y153" s="11"/>
      <c r="Z153" s="11" t="s">
        <v>22</v>
      </c>
      <c r="AA153" s="21"/>
      <c r="AB153" s="327" t="s">
        <v>699</v>
      </c>
      <c r="AC153" s="337" t="s">
        <v>405</v>
      </c>
      <c r="AD153" s="11" t="s">
        <v>9</v>
      </c>
      <c r="AE153" s="11">
        <v>0.9</v>
      </c>
      <c r="AF153" s="11" t="s">
        <v>1</v>
      </c>
      <c r="AG153" s="11" t="s">
        <v>9</v>
      </c>
      <c r="AH153" s="11">
        <v>0.6</v>
      </c>
      <c r="AI153" s="11" t="s">
        <v>1</v>
      </c>
      <c r="AJ153" s="11" t="s">
        <v>9</v>
      </c>
      <c r="AK153" s="11">
        <v>0.6</v>
      </c>
      <c r="AL153" s="11" t="s">
        <v>1</v>
      </c>
      <c r="AM153" s="11" t="s">
        <v>9</v>
      </c>
      <c r="AN153" s="11">
        <v>0.6</v>
      </c>
      <c r="AO153" s="11" t="s">
        <v>1</v>
      </c>
      <c r="AP153" s="11" t="s">
        <v>9</v>
      </c>
      <c r="AQ153" s="11">
        <v>0.9</v>
      </c>
      <c r="AR153" s="11"/>
      <c r="AS153" s="11" t="s">
        <v>9</v>
      </c>
      <c r="AT153" s="11">
        <v>0.9</v>
      </c>
      <c r="AU153" s="11"/>
      <c r="AV153" s="189"/>
      <c r="AW153" s="330" t="s">
        <v>594</v>
      </c>
      <c r="AX153" s="300" t="s">
        <v>208</v>
      </c>
      <c r="AY153" s="11" t="s">
        <v>9</v>
      </c>
      <c r="AZ153" s="11">
        <v>0.9</v>
      </c>
      <c r="BA153" s="11" t="s">
        <v>2</v>
      </c>
      <c r="BB153" s="11" t="s">
        <v>9</v>
      </c>
      <c r="BC153" s="11">
        <v>0.3</v>
      </c>
      <c r="BD153" s="11" t="s">
        <v>2</v>
      </c>
      <c r="BE153" s="11" t="s">
        <v>9</v>
      </c>
      <c r="BF153" s="11">
        <v>0.3</v>
      </c>
      <c r="BG153" s="11" t="s">
        <v>2</v>
      </c>
      <c r="BH153" s="11" t="s">
        <v>9</v>
      </c>
      <c r="BI153" s="11"/>
      <c r="BJ153" s="11" t="s">
        <v>2</v>
      </c>
      <c r="BK153" s="11" t="s">
        <v>9</v>
      </c>
      <c r="BL153" s="11"/>
      <c r="BM153" s="11"/>
      <c r="BN153" s="11" t="s">
        <v>9</v>
      </c>
      <c r="BO153" s="11"/>
      <c r="BP153" s="11"/>
      <c r="BQ153" s="189"/>
      <c r="BW153" s="189"/>
      <c r="BX153" s="330" t="s">
        <v>533</v>
      </c>
      <c r="BY153" s="369" t="s">
        <v>146</v>
      </c>
      <c r="BZ153" s="11" t="s">
        <v>6</v>
      </c>
      <c r="CA153" s="11">
        <v>0.7</v>
      </c>
      <c r="CB153" s="187" t="str">
        <f t="shared" si="49"/>
        <v>III</v>
      </c>
      <c r="CC153" s="11" t="s">
        <v>6</v>
      </c>
      <c r="CD153" s="11">
        <v>0.2</v>
      </c>
      <c r="CE153" s="187" t="str">
        <f t="shared" si="50"/>
        <v>III</v>
      </c>
      <c r="CF153" s="11" t="s">
        <v>6</v>
      </c>
      <c r="CG153" s="11">
        <v>0.2</v>
      </c>
      <c r="CH153" s="187" t="str">
        <f t="shared" si="51"/>
        <v>III</v>
      </c>
      <c r="CI153" s="11" t="s">
        <v>6</v>
      </c>
      <c r="CJ153" s="11">
        <v>0.2</v>
      </c>
      <c r="CK153" s="187" t="str">
        <f t="shared" si="52"/>
        <v>III</v>
      </c>
      <c r="CL153" s="11" t="s">
        <v>6</v>
      </c>
      <c r="CM153" s="11">
        <v>0.2</v>
      </c>
      <c r="CN153" s="11"/>
      <c r="CO153" s="11" t="s">
        <v>6</v>
      </c>
      <c r="CP153" s="11">
        <v>0.2</v>
      </c>
      <c r="CQ153" s="11"/>
      <c r="CR153" s="189"/>
      <c r="CS153" s="321" t="s">
        <v>882</v>
      </c>
      <c r="CT153" s="362" t="s">
        <v>151</v>
      </c>
      <c r="CU153" s="11" t="s">
        <v>9</v>
      </c>
      <c r="CV153" s="11">
        <v>0.9</v>
      </c>
      <c r="CW153" s="11" t="s">
        <v>0</v>
      </c>
      <c r="CX153" s="11" t="s">
        <v>9</v>
      </c>
      <c r="CY153" s="11"/>
      <c r="CZ153" s="11" t="s">
        <v>0</v>
      </c>
      <c r="DA153" s="11" t="s">
        <v>9</v>
      </c>
      <c r="DB153" s="11"/>
      <c r="DC153" s="11" t="s">
        <v>0</v>
      </c>
      <c r="DD153" s="11" t="s">
        <v>9</v>
      </c>
      <c r="DE153" s="11"/>
      <c r="DF153" s="11" t="s">
        <v>0</v>
      </c>
      <c r="DG153" s="11" t="s">
        <v>9</v>
      </c>
      <c r="DH153" s="11"/>
      <c r="DI153" s="11"/>
      <c r="DJ153" s="11" t="s">
        <v>9</v>
      </c>
      <c r="DK153" s="11"/>
      <c r="DL153" s="11"/>
      <c r="DM153" s="23"/>
    </row>
    <row r="154" spans="1:117" ht="13.5" thickBot="1" x14ac:dyDescent="0.25">
      <c r="A154" s="342" t="s">
        <v>1338</v>
      </c>
      <c r="B154" s="411" t="s">
        <v>176</v>
      </c>
      <c r="C154" s="11" t="s">
        <v>9</v>
      </c>
      <c r="D154" s="11">
        <v>0.9</v>
      </c>
      <c r="E154" s="11" t="s">
        <v>20</v>
      </c>
      <c r="F154" s="11" t="s">
        <v>22</v>
      </c>
      <c r="G154" s="187" t="s">
        <v>9</v>
      </c>
      <c r="H154" s="11">
        <v>0.6</v>
      </c>
      <c r="I154" s="11" t="s">
        <v>2</v>
      </c>
      <c r="J154" s="11" t="s">
        <v>22</v>
      </c>
      <c r="K154" s="187" t="s">
        <v>9</v>
      </c>
      <c r="L154" s="11">
        <v>0.6</v>
      </c>
      <c r="M154" s="11" t="s">
        <v>20</v>
      </c>
      <c r="N154" s="11" t="s">
        <v>22</v>
      </c>
      <c r="O154" s="187" t="s">
        <v>9</v>
      </c>
      <c r="P154" s="11">
        <v>0.6</v>
      </c>
      <c r="Q154" s="11" t="s">
        <v>20</v>
      </c>
      <c r="R154" s="11" t="s">
        <v>22</v>
      </c>
      <c r="S154" s="187" t="s">
        <v>9</v>
      </c>
      <c r="T154" s="11">
        <v>0.9</v>
      </c>
      <c r="U154" s="11"/>
      <c r="V154" s="11" t="s">
        <v>22</v>
      </c>
      <c r="W154" s="187" t="s">
        <v>9</v>
      </c>
      <c r="X154" s="11">
        <v>0.9</v>
      </c>
      <c r="Y154" s="11"/>
      <c r="Z154" s="11" t="s">
        <v>22</v>
      </c>
      <c r="AA154" s="21"/>
      <c r="AB154" s="326" t="s">
        <v>700</v>
      </c>
      <c r="AC154" s="343" t="s">
        <v>405</v>
      </c>
      <c r="AD154" s="11" t="s">
        <v>9</v>
      </c>
      <c r="AE154" s="11">
        <v>0.9</v>
      </c>
      <c r="AF154" s="11" t="s">
        <v>1</v>
      </c>
      <c r="AG154" s="11" t="s">
        <v>9</v>
      </c>
      <c r="AH154" s="11">
        <v>0.6</v>
      </c>
      <c r="AI154" s="11" t="s">
        <v>1</v>
      </c>
      <c r="AJ154" s="11" t="s">
        <v>9</v>
      </c>
      <c r="AK154" s="11">
        <v>0.6</v>
      </c>
      <c r="AL154" s="11" t="s">
        <v>1</v>
      </c>
      <c r="AM154" s="11" t="s">
        <v>9</v>
      </c>
      <c r="AN154" s="11">
        <v>0.6</v>
      </c>
      <c r="AO154" s="11" t="s">
        <v>1</v>
      </c>
      <c r="AP154" s="11" t="s">
        <v>9</v>
      </c>
      <c r="AQ154" s="11">
        <v>0.9</v>
      </c>
      <c r="AR154" s="11"/>
      <c r="AS154" s="11" t="s">
        <v>9</v>
      </c>
      <c r="AT154" s="11">
        <v>0.9</v>
      </c>
      <c r="AU154" s="11"/>
      <c r="AV154" s="189"/>
      <c r="AW154" s="332" t="s">
        <v>595</v>
      </c>
      <c r="AX154" s="302" t="s">
        <v>209</v>
      </c>
      <c r="AY154" s="11" t="s">
        <v>9</v>
      </c>
      <c r="AZ154" s="11">
        <v>0.9</v>
      </c>
      <c r="BA154" s="11" t="s">
        <v>2</v>
      </c>
      <c r="BB154" s="11" t="s">
        <v>9</v>
      </c>
      <c r="BC154" s="11">
        <v>0.3</v>
      </c>
      <c r="BD154" s="11" t="s">
        <v>2</v>
      </c>
      <c r="BE154" s="11" t="s">
        <v>9</v>
      </c>
      <c r="BF154" s="11">
        <v>0.3</v>
      </c>
      <c r="BG154" s="11" t="s">
        <v>2</v>
      </c>
      <c r="BH154" s="11" t="s">
        <v>9</v>
      </c>
      <c r="BI154" s="11"/>
      <c r="BJ154" s="11" t="s">
        <v>2</v>
      </c>
      <c r="BK154" s="11" t="s">
        <v>9</v>
      </c>
      <c r="BL154" s="11"/>
      <c r="BM154" s="11"/>
      <c r="BN154" s="11" t="s">
        <v>9</v>
      </c>
      <c r="BO154" s="11"/>
      <c r="BP154" s="11"/>
      <c r="BQ154" s="189"/>
      <c r="BW154" s="189"/>
      <c r="BX154" s="332" t="s">
        <v>534</v>
      </c>
      <c r="BY154" s="365" t="s">
        <v>147</v>
      </c>
      <c r="BZ154" s="11" t="s">
        <v>6</v>
      </c>
      <c r="CA154" s="11">
        <v>0.7</v>
      </c>
      <c r="CB154" s="187" t="str">
        <f t="shared" si="49"/>
        <v>III</v>
      </c>
      <c r="CC154" s="11" t="s">
        <v>6</v>
      </c>
      <c r="CD154" s="11">
        <v>0.2</v>
      </c>
      <c r="CE154" s="187" t="str">
        <f t="shared" si="50"/>
        <v>III</v>
      </c>
      <c r="CF154" s="11" t="s">
        <v>6</v>
      </c>
      <c r="CG154" s="11">
        <v>0.2</v>
      </c>
      <c r="CH154" s="187" t="str">
        <f t="shared" si="51"/>
        <v>III</v>
      </c>
      <c r="CI154" s="11" t="s">
        <v>6</v>
      </c>
      <c r="CJ154" s="11">
        <v>0.2</v>
      </c>
      <c r="CK154" s="187" t="str">
        <f t="shared" si="52"/>
        <v>III</v>
      </c>
      <c r="CL154" s="11" t="s">
        <v>6</v>
      </c>
      <c r="CM154" s="11">
        <v>0.2</v>
      </c>
      <c r="CN154" s="11"/>
      <c r="CO154" s="11" t="s">
        <v>6</v>
      </c>
      <c r="CP154" s="11">
        <v>0.2</v>
      </c>
      <c r="CQ154" s="11"/>
      <c r="CR154" s="189"/>
      <c r="CS154" s="322" t="s">
        <v>883</v>
      </c>
      <c r="CT154" s="363" t="s">
        <v>152</v>
      </c>
      <c r="CU154" s="11" t="s">
        <v>9</v>
      </c>
      <c r="CV154" s="11">
        <v>0.9</v>
      </c>
      <c r="CW154" s="11" t="s">
        <v>0</v>
      </c>
      <c r="CX154" s="11" t="s">
        <v>9</v>
      </c>
      <c r="CY154" s="11"/>
      <c r="CZ154" s="11" t="s">
        <v>0</v>
      </c>
      <c r="DA154" s="11" t="s">
        <v>9</v>
      </c>
      <c r="DB154" s="11"/>
      <c r="DC154" s="11" t="s">
        <v>0</v>
      </c>
      <c r="DD154" s="11" t="s">
        <v>9</v>
      </c>
      <c r="DE154" s="11"/>
      <c r="DF154" s="11" t="s">
        <v>0</v>
      </c>
      <c r="DG154" s="11" t="s">
        <v>9</v>
      </c>
      <c r="DH154" s="11"/>
      <c r="DI154" s="11"/>
      <c r="DJ154" s="11" t="s">
        <v>9</v>
      </c>
      <c r="DK154" s="11"/>
      <c r="DL154" s="11"/>
      <c r="DM154" s="23"/>
    </row>
    <row r="155" spans="1:117" x14ac:dyDescent="0.2">
      <c r="A155" s="204" t="s">
        <v>1339</v>
      </c>
      <c r="B155" s="414" t="s">
        <v>210</v>
      </c>
      <c r="C155" s="11" t="s">
        <v>9</v>
      </c>
      <c r="D155" s="11">
        <v>0.9</v>
      </c>
      <c r="E155" s="11" t="s">
        <v>20</v>
      </c>
      <c r="F155" s="11" t="s">
        <v>22</v>
      </c>
      <c r="G155" s="187" t="s">
        <v>9</v>
      </c>
      <c r="H155" s="11">
        <v>0.6</v>
      </c>
      <c r="I155" s="11" t="s">
        <v>2</v>
      </c>
      <c r="J155" s="11" t="s">
        <v>22</v>
      </c>
      <c r="K155" s="187" t="s">
        <v>9</v>
      </c>
      <c r="L155" s="11">
        <v>0.6</v>
      </c>
      <c r="M155" s="11" t="s">
        <v>20</v>
      </c>
      <c r="N155" s="11" t="s">
        <v>22</v>
      </c>
      <c r="O155" s="187" t="s">
        <v>9</v>
      </c>
      <c r="P155" s="11">
        <v>0.6</v>
      </c>
      <c r="Q155" s="11" t="s">
        <v>20</v>
      </c>
      <c r="R155" s="11" t="s">
        <v>22</v>
      </c>
      <c r="S155" s="187" t="s">
        <v>9</v>
      </c>
      <c r="T155" s="11">
        <v>0.9</v>
      </c>
      <c r="U155" s="11"/>
      <c r="V155" s="11" t="s">
        <v>22</v>
      </c>
      <c r="W155" s="187" t="s">
        <v>9</v>
      </c>
      <c r="X155" s="11">
        <v>0.9</v>
      </c>
      <c r="Y155" s="11"/>
      <c r="Z155" s="11" t="s">
        <v>22</v>
      </c>
      <c r="AA155" s="21"/>
      <c r="AB155" s="379" t="s">
        <v>701</v>
      </c>
      <c r="AC155" s="338" t="s">
        <v>163</v>
      </c>
      <c r="AD155" s="11" t="s">
        <v>9</v>
      </c>
      <c r="AE155" s="11">
        <v>0.9</v>
      </c>
      <c r="AF155" s="11" t="s">
        <v>2</v>
      </c>
      <c r="AG155" s="11" t="s">
        <v>9</v>
      </c>
      <c r="AH155" s="11">
        <v>0.6</v>
      </c>
      <c r="AI155" s="11" t="s">
        <v>2</v>
      </c>
      <c r="AJ155" s="11" t="s">
        <v>9</v>
      </c>
      <c r="AK155" s="11">
        <v>0.6</v>
      </c>
      <c r="AL155" s="11" t="s">
        <v>2</v>
      </c>
      <c r="AM155" s="11" t="s">
        <v>9</v>
      </c>
      <c r="AN155" s="11">
        <v>0.6</v>
      </c>
      <c r="AO155" s="11" t="s">
        <v>2</v>
      </c>
      <c r="AP155" s="11" t="s">
        <v>9</v>
      </c>
      <c r="AQ155" s="11">
        <v>0.9</v>
      </c>
      <c r="AR155" s="11"/>
      <c r="AS155" s="11" t="s">
        <v>9</v>
      </c>
      <c r="AT155" s="11">
        <v>0.9</v>
      </c>
      <c r="AU155" s="11"/>
      <c r="AV155" s="189"/>
      <c r="AW155" s="342" t="s">
        <v>596</v>
      </c>
      <c r="AX155" s="296" t="s">
        <v>209</v>
      </c>
      <c r="AY155" s="11" t="s">
        <v>9</v>
      </c>
      <c r="AZ155" s="11">
        <v>0.9</v>
      </c>
      <c r="BA155" s="11" t="s">
        <v>2</v>
      </c>
      <c r="BB155" s="11" t="s">
        <v>9</v>
      </c>
      <c r="BC155" s="11">
        <v>0.3</v>
      </c>
      <c r="BD155" s="11" t="s">
        <v>2</v>
      </c>
      <c r="BE155" s="11" t="s">
        <v>9</v>
      </c>
      <c r="BF155" s="11">
        <v>0.3</v>
      </c>
      <c r="BG155" s="11" t="s">
        <v>2</v>
      </c>
      <c r="BH155" s="11" t="s">
        <v>9</v>
      </c>
      <c r="BI155" s="11"/>
      <c r="BJ155" s="11" t="s">
        <v>2</v>
      </c>
      <c r="BK155" s="11" t="s">
        <v>9</v>
      </c>
      <c r="BL155" s="11"/>
      <c r="BM155" s="11"/>
      <c r="BN155" s="11" t="s">
        <v>9</v>
      </c>
      <c r="BO155" s="11"/>
      <c r="BP155" s="11"/>
      <c r="BQ155" s="189"/>
      <c r="BW155" s="189"/>
      <c r="BX155" s="342" t="s">
        <v>535</v>
      </c>
      <c r="BY155" s="361" t="s">
        <v>147</v>
      </c>
      <c r="BZ155" s="11" t="s">
        <v>6</v>
      </c>
      <c r="CA155" s="11">
        <v>0.7</v>
      </c>
      <c r="CB155" s="187" t="str">
        <f t="shared" si="49"/>
        <v>III</v>
      </c>
      <c r="CC155" s="11" t="s">
        <v>6</v>
      </c>
      <c r="CD155" s="11">
        <v>0.2</v>
      </c>
      <c r="CE155" s="187" t="str">
        <f t="shared" si="50"/>
        <v>III</v>
      </c>
      <c r="CF155" s="11" t="s">
        <v>6</v>
      </c>
      <c r="CG155" s="11">
        <v>0.2</v>
      </c>
      <c r="CH155" s="187" t="str">
        <f t="shared" si="51"/>
        <v>III</v>
      </c>
      <c r="CI155" s="11" t="s">
        <v>6</v>
      </c>
      <c r="CJ155" s="11">
        <v>0.2</v>
      </c>
      <c r="CK155" s="187" t="str">
        <f t="shared" si="52"/>
        <v>III</v>
      </c>
      <c r="CL155" s="11" t="s">
        <v>6</v>
      </c>
      <c r="CM155" s="11">
        <v>0.2</v>
      </c>
      <c r="CN155" s="11"/>
      <c r="CO155" s="11" t="s">
        <v>6</v>
      </c>
      <c r="CP155" s="11">
        <v>0.2</v>
      </c>
      <c r="CQ155" s="11"/>
      <c r="CR155" s="189"/>
      <c r="CS155" s="321" t="s">
        <v>1021</v>
      </c>
      <c r="CT155" s="362" t="s">
        <v>153</v>
      </c>
      <c r="CU155" s="11" t="s">
        <v>9</v>
      </c>
      <c r="CV155" s="11">
        <v>0.9</v>
      </c>
      <c r="CW155" s="11" t="s">
        <v>0</v>
      </c>
      <c r="CX155" s="11" t="s">
        <v>9</v>
      </c>
      <c r="CY155" s="11"/>
      <c r="CZ155" s="11" t="s">
        <v>0</v>
      </c>
      <c r="DA155" s="11" t="s">
        <v>9</v>
      </c>
      <c r="DB155" s="11"/>
      <c r="DC155" s="11" t="s">
        <v>0</v>
      </c>
      <c r="DD155" s="11" t="s">
        <v>9</v>
      </c>
      <c r="DE155" s="11"/>
      <c r="DF155" s="11" t="s">
        <v>0</v>
      </c>
      <c r="DG155" s="11" t="s">
        <v>9</v>
      </c>
      <c r="DH155" s="11"/>
      <c r="DI155" s="11"/>
      <c r="DJ155" s="11" t="s">
        <v>9</v>
      </c>
      <c r="DK155" s="11"/>
      <c r="DL155" s="11"/>
      <c r="DM155" s="23"/>
    </row>
    <row r="156" spans="1:117" ht="13.5" thickBot="1" x14ac:dyDescent="0.25">
      <c r="A156" s="201" t="s">
        <v>1340</v>
      </c>
      <c r="B156" s="423" t="s">
        <v>210</v>
      </c>
      <c r="C156" s="11" t="s">
        <v>9</v>
      </c>
      <c r="D156" s="11">
        <v>0.9</v>
      </c>
      <c r="E156" s="11" t="s">
        <v>20</v>
      </c>
      <c r="F156" s="11" t="s">
        <v>22</v>
      </c>
      <c r="G156" s="187" t="s">
        <v>9</v>
      </c>
      <c r="H156" s="11">
        <v>0.6</v>
      </c>
      <c r="I156" s="11" t="s">
        <v>2</v>
      </c>
      <c r="J156" s="11" t="s">
        <v>22</v>
      </c>
      <c r="K156" s="187" t="s">
        <v>9</v>
      </c>
      <c r="L156" s="11">
        <v>0.6</v>
      </c>
      <c r="M156" s="11" t="s">
        <v>20</v>
      </c>
      <c r="N156" s="11" t="s">
        <v>22</v>
      </c>
      <c r="O156" s="187" t="s">
        <v>9</v>
      </c>
      <c r="P156" s="11">
        <v>0.6</v>
      </c>
      <c r="Q156" s="11" t="s">
        <v>20</v>
      </c>
      <c r="R156" s="11" t="s">
        <v>22</v>
      </c>
      <c r="S156" s="187" t="s">
        <v>9</v>
      </c>
      <c r="T156" s="11">
        <v>0.9</v>
      </c>
      <c r="U156" s="11"/>
      <c r="V156" s="11" t="s">
        <v>22</v>
      </c>
      <c r="W156" s="187" t="s">
        <v>9</v>
      </c>
      <c r="X156" s="11">
        <v>0.9</v>
      </c>
      <c r="Y156" s="11"/>
      <c r="Z156" s="11" t="s">
        <v>22</v>
      </c>
      <c r="AA156" s="21"/>
      <c r="AB156" s="322" t="s">
        <v>702</v>
      </c>
      <c r="AC156" s="304" t="s">
        <v>164</v>
      </c>
      <c r="AD156" s="11" t="s">
        <v>9</v>
      </c>
      <c r="AE156" s="11">
        <v>0.9</v>
      </c>
      <c r="AF156" s="11" t="s">
        <v>2</v>
      </c>
      <c r="AG156" s="11" t="s">
        <v>9</v>
      </c>
      <c r="AH156" s="11">
        <v>0.6</v>
      </c>
      <c r="AI156" s="11" t="s">
        <v>2</v>
      </c>
      <c r="AJ156" s="11" t="s">
        <v>9</v>
      </c>
      <c r="AK156" s="11">
        <v>0.6</v>
      </c>
      <c r="AL156" s="11" t="s">
        <v>2</v>
      </c>
      <c r="AM156" s="11" t="s">
        <v>9</v>
      </c>
      <c r="AN156" s="11">
        <v>0.6</v>
      </c>
      <c r="AO156" s="11" t="s">
        <v>2</v>
      </c>
      <c r="AP156" s="11" t="s">
        <v>9</v>
      </c>
      <c r="AQ156" s="11">
        <v>0.9</v>
      </c>
      <c r="AR156" s="11"/>
      <c r="AS156" s="11" t="s">
        <v>9</v>
      </c>
      <c r="AT156" s="11">
        <v>0.9</v>
      </c>
      <c r="AU156" s="11"/>
      <c r="AV156" s="189"/>
      <c r="AW156" s="204" t="s">
        <v>597</v>
      </c>
      <c r="AX156" s="284" t="s">
        <v>176</v>
      </c>
      <c r="AY156" s="11" t="s">
        <v>9</v>
      </c>
      <c r="AZ156" s="11">
        <v>0.9</v>
      </c>
      <c r="BA156" s="187" t="s">
        <v>20</v>
      </c>
      <c r="BB156" s="11" t="s">
        <v>9</v>
      </c>
      <c r="BC156" s="11">
        <v>0.3</v>
      </c>
      <c r="BD156" s="187" t="s">
        <v>20</v>
      </c>
      <c r="BE156" s="11" t="s">
        <v>9</v>
      </c>
      <c r="BF156" s="11">
        <v>0.3</v>
      </c>
      <c r="BG156" s="187" t="s">
        <v>20</v>
      </c>
      <c r="BH156" s="11" t="s">
        <v>9</v>
      </c>
      <c r="BI156" s="11"/>
      <c r="BJ156" s="187" t="s">
        <v>20</v>
      </c>
      <c r="BK156" s="11" t="s">
        <v>9</v>
      </c>
      <c r="BL156" s="11"/>
      <c r="BM156" s="187" t="s">
        <v>20</v>
      </c>
      <c r="BN156" s="11" t="s">
        <v>9</v>
      </c>
      <c r="BO156" s="11"/>
      <c r="BP156" s="187" t="s">
        <v>20</v>
      </c>
      <c r="BQ156" s="189"/>
      <c r="BW156" s="189"/>
      <c r="BX156" s="321" t="s">
        <v>536</v>
      </c>
      <c r="BY156" s="362" t="s">
        <v>227</v>
      </c>
      <c r="BZ156" s="11" t="s">
        <v>6</v>
      </c>
      <c r="CA156" s="11">
        <v>0.7</v>
      </c>
      <c r="CB156" s="187" t="str">
        <f t="shared" si="49"/>
        <v>III</v>
      </c>
      <c r="CC156" s="11" t="s">
        <v>6</v>
      </c>
      <c r="CD156" s="11">
        <v>0.2</v>
      </c>
      <c r="CE156" s="187" t="str">
        <f t="shared" si="50"/>
        <v>III</v>
      </c>
      <c r="CF156" s="11" t="s">
        <v>6</v>
      </c>
      <c r="CG156" s="11">
        <v>0.2</v>
      </c>
      <c r="CH156" s="187" t="str">
        <f t="shared" si="51"/>
        <v>III</v>
      </c>
      <c r="CI156" s="11" t="s">
        <v>6</v>
      </c>
      <c r="CJ156" s="11">
        <v>0.2</v>
      </c>
      <c r="CK156" s="187" t="str">
        <f t="shared" si="52"/>
        <v>III</v>
      </c>
      <c r="CL156" s="11" t="s">
        <v>6</v>
      </c>
      <c r="CM156" s="11">
        <v>0.2</v>
      </c>
      <c r="CN156" s="11"/>
      <c r="CO156" s="11" t="s">
        <v>6</v>
      </c>
      <c r="CP156" s="11">
        <v>0.2</v>
      </c>
      <c r="CQ156" s="11"/>
      <c r="CR156" s="189"/>
      <c r="CS156" s="332" t="s">
        <v>1020</v>
      </c>
      <c r="CT156" s="365" t="s">
        <v>154</v>
      </c>
      <c r="CU156" s="11" t="s">
        <v>9</v>
      </c>
      <c r="CV156" s="11">
        <v>0.9</v>
      </c>
      <c r="CW156" s="11" t="s">
        <v>0</v>
      </c>
      <c r="CX156" s="11" t="s">
        <v>9</v>
      </c>
      <c r="CY156" s="11"/>
      <c r="CZ156" s="11" t="s">
        <v>0</v>
      </c>
      <c r="DA156" s="11" t="s">
        <v>9</v>
      </c>
      <c r="DB156" s="11"/>
      <c r="DC156" s="11" t="s">
        <v>0</v>
      </c>
      <c r="DD156" s="11" t="s">
        <v>9</v>
      </c>
      <c r="DE156" s="11"/>
      <c r="DF156" s="11" t="s">
        <v>0</v>
      </c>
      <c r="DG156" s="11" t="s">
        <v>9</v>
      </c>
      <c r="DH156" s="11"/>
      <c r="DI156" s="11"/>
      <c r="DJ156" s="11" t="s">
        <v>9</v>
      </c>
      <c r="DK156" s="11"/>
      <c r="DL156" s="11"/>
      <c r="DM156" s="23"/>
    </row>
    <row r="157" spans="1:117" x14ac:dyDescent="0.2">
      <c r="A157" s="22"/>
      <c r="B157" s="196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21"/>
      <c r="AB157" s="329" t="s">
        <v>1295</v>
      </c>
      <c r="AC157" s="298" t="s">
        <v>165</v>
      </c>
      <c r="AD157" s="11" t="s">
        <v>9</v>
      </c>
      <c r="AE157" s="11">
        <v>0.9</v>
      </c>
      <c r="AF157" s="11" t="s">
        <v>2</v>
      </c>
      <c r="AG157" s="11" t="s">
        <v>9</v>
      </c>
      <c r="AH157" s="11">
        <v>0.6</v>
      </c>
      <c r="AI157" s="11" t="s">
        <v>2</v>
      </c>
      <c r="AJ157" s="11" t="s">
        <v>9</v>
      </c>
      <c r="AK157" s="11">
        <v>0.6</v>
      </c>
      <c r="AL157" s="11" t="s">
        <v>2</v>
      </c>
      <c r="AM157" s="11" t="s">
        <v>9</v>
      </c>
      <c r="AN157" s="11">
        <v>0.6</v>
      </c>
      <c r="AO157" s="11" t="s">
        <v>2</v>
      </c>
      <c r="AP157" s="11" t="s">
        <v>9</v>
      </c>
      <c r="AQ157" s="11">
        <v>0.9</v>
      </c>
      <c r="AR157" s="11"/>
      <c r="AS157" s="11" t="s">
        <v>9</v>
      </c>
      <c r="AT157" s="11">
        <v>0.9</v>
      </c>
      <c r="AU157" s="11"/>
      <c r="AV157" s="189"/>
      <c r="AW157" s="330" t="s">
        <v>598</v>
      </c>
      <c r="AX157" s="300" t="s">
        <v>176</v>
      </c>
      <c r="AY157" s="11" t="s">
        <v>9</v>
      </c>
      <c r="AZ157" s="11">
        <v>0.9</v>
      </c>
      <c r="BA157" s="187" t="s">
        <v>20</v>
      </c>
      <c r="BB157" s="11" t="s">
        <v>9</v>
      </c>
      <c r="BC157" s="11">
        <v>0.3</v>
      </c>
      <c r="BD157" s="187" t="s">
        <v>20</v>
      </c>
      <c r="BE157" s="11" t="s">
        <v>9</v>
      </c>
      <c r="BF157" s="11">
        <v>0.3</v>
      </c>
      <c r="BG157" s="187" t="s">
        <v>20</v>
      </c>
      <c r="BH157" s="11" t="s">
        <v>9</v>
      </c>
      <c r="BI157" s="11"/>
      <c r="BJ157" s="187" t="s">
        <v>20</v>
      </c>
      <c r="BK157" s="11" t="s">
        <v>9</v>
      </c>
      <c r="BL157" s="11"/>
      <c r="BM157" s="187" t="s">
        <v>20</v>
      </c>
      <c r="BN157" s="11" t="s">
        <v>9</v>
      </c>
      <c r="BO157" s="11"/>
      <c r="BP157" s="187" t="s">
        <v>20</v>
      </c>
      <c r="BQ157" s="189"/>
      <c r="BW157" s="189"/>
      <c r="BX157" s="372" t="s">
        <v>537</v>
      </c>
      <c r="BY157" s="373" t="s">
        <v>475</v>
      </c>
      <c r="BZ157" s="11" t="s">
        <v>6</v>
      </c>
      <c r="CA157" s="11">
        <v>0.7</v>
      </c>
      <c r="CB157" s="187" t="str">
        <f t="shared" si="49"/>
        <v>III</v>
      </c>
      <c r="CC157" s="11" t="s">
        <v>6</v>
      </c>
      <c r="CD157" s="11">
        <v>0.2</v>
      </c>
      <c r="CE157" s="187" t="str">
        <f t="shared" si="50"/>
        <v>III</v>
      </c>
      <c r="CF157" s="11" t="s">
        <v>6</v>
      </c>
      <c r="CG157" s="11">
        <v>0.2</v>
      </c>
      <c r="CH157" s="187" t="str">
        <f t="shared" si="51"/>
        <v>III</v>
      </c>
      <c r="CI157" s="11" t="s">
        <v>6</v>
      </c>
      <c r="CJ157" s="11">
        <v>0.2</v>
      </c>
      <c r="CK157" s="187" t="str">
        <f t="shared" si="52"/>
        <v>III</v>
      </c>
      <c r="CL157" s="11" t="s">
        <v>6</v>
      </c>
      <c r="CM157" s="11">
        <v>0.2</v>
      </c>
      <c r="CN157" s="11"/>
      <c r="CO157" s="11" t="s">
        <v>6</v>
      </c>
      <c r="CP157" s="11">
        <v>0.2</v>
      </c>
      <c r="CQ157" s="11"/>
      <c r="CR157" s="189"/>
      <c r="CS157" s="329" t="s">
        <v>1017</v>
      </c>
      <c r="CT157" s="364" t="s">
        <v>218</v>
      </c>
      <c r="CU157" s="11" t="s">
        <v>9</v>
      </c>
      <c r="CV157" s="11">
        <v>0.9</v>
      </c>
      <c r="CW157" s="11" t="s">
        <v>0</v>
      </c>
      <c r="CX157" s="11" t="s">
        <v>9</v>
      </c>
      <c r="CY157" s="11"/>
      <c r="CZ157" s="11" t="s">
        <v>0</v>
      </c>
      <c r="DA157" s="11" t="s">
        <v>9</v>
      </c>
      <c r="DB157" s="11"/>
      <c r="DC157" s="11" t="s">
        <v>0</v>
      </c>
      <c r="DD157" s="11" t="s">
        <v>9</v>
      </c>
      <c r="DE157" s="11"/>
      <c r="DF157" s="11" t="s">
        <v>0</v>
      </c>
      <c r="DG157" s="11" t="s">
        <v>9</v>
      </c>
      <c r="DH157" s="11"/>
      <c r="DI157" s="11"/>
      <c r="DJ157" s="11" t="s">
        <v>9</v>
      </c>
      <c r="DK157" s="11"/>
      <c r="DL157" s="11"/>
      <c r="DM157" s="23"/>
    </row>
    <row r="158" spans="1:117" x14ac:dyDescent="0.2">
      <c r="A158" s="22"/>
      <c r="B158" s="196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21"/>
      <c r="AB158" s="330" t="s">
        <v>1296</v>
      </c>
      <c r="AC158" s="300" t="s">
        <v>165</v>
      </c>
      <c r="AD158" s="11" t="s">
        <v>9</v>
      </c>
      <c r="AE158" s="11">
        <v>0.9</v>
      </c>
      <c r="AF158" s="11" t="s">
        <v>2</v>
      </c>
      <c r="AG158" s="11" t="s">
        <v>9</v>
      </c>
      <c r="AH158" s="11">
        <v>0.6</v>
      </c>
      <c r="AI158" s="11" t="s">
        <v>2</v>
      </c>
      <c r="AJ158" s="11" t="s">
        <v>9</v>
      </c>
      <c r="AK158" s="11">
        <v>0.6</v>
      </c>
      <c r="AL158" s="11" t="s">
        <v>2</v>
      </c>
      <c r="AM158" s="11" t="s">
        <v>9</v>
      </c>
      <c r="AN158" s="11">
        <v>0.6</v>
      </c>
      <c r="AO158" s="11" t="s">
        <v>2</v>
      </c>
      <c r="AP158" s="11" t="s">
        <v>9</v>
      </c>
      <c r="AQ158" s="11">
        <v>0.9</v>
      </c>
      <c r="AR158" s="11"/>
      <c r="AS158" s="11" t="s">
        <v>9</v>
      </c>
      <c r="AT158" s="11">
        <v>0.9</v>
      </c>
      <c r="AU158" s="11"/>
      <c r="AV158" s="189"/>
      <c r="AW158" s="332" t="s">
        <v>599</v>
      </c>
      <c r="AX158" s="302" t="s">
        <v>210</v>
      </c>
      <c r="AY158" s="11" t="s">
        <v>9</v>
      </c>
      <c r="AZ158" s="11">
        <v>0.9</v>
      </c>
      <c r="BA158" s="187" t="s">
        <v>20</v>
      </c>
      <c r="BB158" s="11" t="s">
        <v>9</v>
      </c>
      <c r="BC158" s="11">
        <v>0.3</v>
      </c>
      <c r="BD158" s="187" t="s">
        <v>20</v>
      </c>
      <c r="BE158" s="11" t="s">
        <v>9</v>
      </c>
      <c r="BF158" s="11">
        <v>0.3</v>
      </c>
      <c r="BG158" s="187" t="s">
        <v>20</v>
      </c>
      <c r="BH158" s="11" t="s">
        <v>9</v>
      </c>
      <c r="BI158" s="11"/>
      <c r="BJ158" s="187" t="s">
        <v>20</v>
      </c>
      <c r="BK158" s="11" t="s">
        <v>9</v>
      </c>
      <c r="BL158" s="11"/>
      <c r="BM158" s="187" t="s">
        <v>20</v>
      </c>
      <c r="BN158" s="11" t="s">
        <v>9</v>
      </c>
      <c r="BO158" s="11"/>
      <c r="BP158" s="187" t="s">
        <v>20</v>
      </c>
      <c r="BQ158" s="189"/>
      <c r="BW158" s="189"/>
      <c r="BX158" s="321" t="s">
        <v>538</v>
      </c>
      <c r="BY158" s="362" t="s">
        <v>433</v>
      </c>
      <c r="BZ158" s="11" t="s">
        <v>6</v>
      </c>
      <c r="CA158" s="11">
        <v>0.7</v>
      </c>
      <c r="CB158" s="187" t="str">
        <f t="shared" si="49"/>
        <v>III</v>
      </c>
      <c r="CC158" s="11" t="s">
        <v>6</v>
      </c>
      <c r="CD158" s="11">
        <v>0.2</v>
      </c>
      <c r="CE158" s="187" t="str">
        <f t="shared" si="50"/>
        <v>III</v>
      </c>
      <c r="CF158" s="11" t="s">
        <v>6</v>
      </c>
      <c r="CG158" s="11">
        <v>0.2</v>
      </c>
      <c r="CH158" s="187" t="str">
        <f t="shared" si="51"/>
        <v>III</v>
      </c>
      <c r="CI158" s="11" t="s">
        <v>6</v>
      </c>
      <c r="CJ158" s="11">
        <v>0.2</v>
      </c>
      <c r="CK158" s="187" t="str">
        <f t="shared" si="52"/>
        <v>III</v>
      </c>
      <c r="CL158" s="11" t="s">
        <v>6</v>
      </c>
      <c r="CM158" s="11">
        <v>0.2</v>
      </c>
      <c r="CN158" s="11"/>
      <c r="CO158" s="11" t="s">
        <v>6</v>
      </c>
      <c r="CP158" s="11">
        <v>0.2</v>
      </c>
      <c r="CQ158" s="11"/>
      <c r="CR158" s="189"/>
      <c r="CS158" s="330" t="s">
        <v>1018</v>
      </c>
      <c r="CT158" s="369" t="s">
        <v>218</v>
      </c>
      <c r="CU158" s="11" t="s">
        <v>9</v>
      </c>
      <c r="CV158" s="11">
        <v>0.9</v>
      </c>
      <c r="CW158" s="11" t="s">
        <v>0</v>
      </c>
      <c r="CX158" s="11" t="s">
        <v>9</v>
      </c>
      <c r="CY158" s="11"/>
      <c r="CZ158" s="11" t="s">
        <v>0</v>
      </c>
      <c r="DA158" s="11" t="s">
        <v>9</v>
      </c>
      <c r="DB158" s="11"/>
      <c r="DC158" s="11" t="s">
        <v>0</v>
      </c>
      <c r="DD158" s="11" t="s">
        <v>9</v>
      </c>
      <c r="DE158" s="11"/>
      <c r="DF158" s="11" t="s">
        <v>0</v>
      </c>
      <c r="DG158" s="11" t="s">
        <v>9</v>
      </c>
      <c r="DH158" s="11"/>
      <c r="DI158" s="11"/>
      <c r="DJ158" s="11" t="s">
        <v>9</v>
      </c>
      <c r="DK158" s="11"/>
      <c r="DL158" s="11"/>
      <c r="DM158" s="23"/>
    </row>
    <row r="159" spans="1:117" x14ac:dyDescent="0.2">
      <c r="A159" s="22"/>
      <c r="B159" s="196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21"/>
      <c r="AB159" s="322" t="s">
        <v>1301</v>
      </c>
      <c r="AC159" s="304" t="s">
        <v>167</v>
      </c>
      <c r="AD159" s="11" t="s">
        <v>9</v>
      </c>
      <c r="AE159" s="11">
        <v>0.9</v>
      </c>
      <c r="AF159" s="11" t="s">
        <v>2</v>
      </c>
      <c r="AG159" s="11" t="s">
        <v>9</v>
      </c>
      <c r="AH159" s="11">
        <v>0.6</v>
      </c>
      <c r="AI159" s="11" t="s">
        <v>2</v>
      </c>
      <c r="AJ159" s="11" t="s">
        <v>9</v>
      </c>
      <c r="AK159" s="11">
        <v>0.6</v>
      </c>
      <c r="AL159" s="11" t="s">
        <v>2</v>
      </c>
      <c r="AM159" s="11" t="s">
        <v>9</v>
      </c>
      <c r="AN159" s="11">
        <v>0.6</v>
      </c>
      <c r="AO159" s="11" t="s">
        <v>2</v>
      </c>
      <c r="AP159" s="11" t="s">
        <v>9</v>
      </c>
      <c r="AQ159" s="11">
        <v>0.9</v>
      </c>
      <c r="AR159" s="11"/>
      <c r="AS159" s="11" t="s">
        <v>9</v>
      </c>
      <c r="AT159" s="11">
        <v>0.9</v>
      </c>
      <c r="AU159" s="11"/>
      <c r="AV159" s="189"/>
      <c r="AW159" s="342" t="s">
        <v>600</v>
      </c>
      <c r="AX159" s="296" t="s">
        <v>210</v>
      </c>
      <c r="AY159" s="11" t="s">
        <v>9</v>
      </c>
      <c r="AZ159" s="11">
        <v>0.9</v>
      </c>
      <c r="BA159" s="187" t="s">
        <v>20</v>
      </c>
      <c r="BB159" s="11" t="s">
        <v>9</v>
      </c>
      <c r="BC159" s="11">
        <v>0.3</v>
      </c>
      <c r="BD159" s="187" t="s">
        <v>20</v>
      </c>
      <c r="BE159" s="11" t="s">
        <v>9</v>
      </c>
      <c r="BF159" s="11">
        <v>0.3</v>
      </c>
      <c r="BG159" s="187" t="s">
        <v>20</v>
      </c>
      <c r="BH159" s="11" t="s">
        <v>9</v>
      </c>
      <c r="BI159" s="11"/>
      <c r="BJ159" s="187" t="s">
        <v>20</v>
      </c>
      <c r="BK159" s="11" t="s">
        <v>9</v>
      </c>
      <c r="BL159" s="11"/>
      <c r="BM159" s="187" t="s">
        <v>20</v>
      </c>
      <c r="BN159" s="11" t="s">
        <v>9</v>
      </c>
      <c r="BO159" s="11"/>
      <c r="BP159" s="187" t="s">
        <v>20</v>
      </c>
      <c r="BQ159" s="189"/>
      <c r="BW159" s="189"/>
      <c r="BX159" s="332" t="s">
        <v>539</v>
      </c>
      <c r="BY159" s="365" t="s">
        <v>434</v>
      </c>
      <c r="BZ159" s="11" t="s">
        <v>6</v>
      </c>
      <c r="CA159" s="11">
        <v>0.7</v>
      </c>
      <c r="CB159" s="187" t="str">
        <f t="shared" si="49"/>
        <v>III</v>
      </c>
      <c r="CC159" s="11" t="s">
        <v>6</v>
      </c>
      <c r="CD159" s="11">
        <v>0.2</v>
      </c>
      <c r="CE159" s="187" t="str">
        <f t="shared" si="50"/>
        <v>III</v>
      </c>
      <c r="CF159" s="11" t="s">
        <v>6</v>
      </c>
      <c r="CG159" s="11">
        <v>0.2</v>
      </c>
      <c r="CH159" s="187" t="str">
        <f t="shared" si="51"/>
        <v>III</v>
      </c>
      <c r="CI159" s="11" t="s">
        <v>6</v>
      </c>
      <c r="CJ159" s="11">
        <v>0.2</v>
      </c>
      <c r="CK159" s="187" t="str">
        <f t="shared" si="52"/>
        <v>III</v>
      </c>
      <c r="CL159" s="11" t="s">
        <v>6</v>
      </c>
      <c r="CM159" s="11">
        <v>0.2</v>
      </c>
      <c r="CN159" s="11"/>
      <c r="CO159" s="11" t="s">
        <v>6</v>
      </c>
      <c r="CP159" s="11">
        <v>0.2</v>
      </c>
      <c r="CQ159" s="11"/>
      <c r="CR159" s="189"/>
      <c r="CS159" s="322" t="s">
        <v>884</v>
      </c>
      <c r="CT159" s="363" t="s">
        <v>219</v>
      </c>
      <c r="CU159" s="11" t="s">
        <v>9</v>
      </c>
      <c r="CV159" s="11">
        <v>0.9</v>
      </c>
      <c r="CW159" s="11" t="s">
        <v>0</v>
      </c>
      <c r="CX159" s="11" t="s">
        <v>9</v>
      </c>
      <c r="CY159" s="11"/>
      <c r="CZ159" s="11" t="s">
        <v>0</v>
      </c>
      <c r="DA159" s="11" t="s">
        <v>9</v>
      </c>
      <c r="DB159" s="11"/>
      <c r="DC159" s="11" t="s">
        <v>0</v>
      </c>
      <c r="DD159" s="11" t="s">
        <v>9</v>
      </c>
      <c r="DE159" s="11"/>
      <c r="DF159" s="11" t="s">
        <v>0</v>
      </c>
      <c r="DG159" s="11" t="s">
        <v>9</v>
      </c>
      <c r="DH159" s="11"/>
      <c r="DI159" s="11"/>
      <c r="DJ159" s="11" t="s">
        <v>9</v>
      </c>
      <c r="DK159" s="11"/>
      <c r="DL159" s="11"/>
      <c r="DM159" s="23"/>
    </row>
    <row r="160" spans="1:117" ht="13.5" thickBot="1" x14ac:dyDescent="0.25">
      <c r="A160" s="22"/>
      <c r="B160" s="196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21"/>
      <c r="AB160" s="321" t="s">
        <v>1302</v>
      </c>
      <c r="AC160" s="312" t="s">
        <v>220</v>
      </c>
      <c r="AD160" s="11" t="s">
        <v>9</v>
      </c>
      <c r="AE160" s="11">
        <v>0.9</v>
      </c>
      <c r="AF160" s="11" t="s">
        <v>2</v>
      </c>
      <c r="AG160" s="11" t="s">
        <v>9</v>
      </c>
      <c r="AH160" s="11">
        <v>0.6</v>
      </c>
      <c r="AI160" s="11" t="s">
        <v>2</v>
      </c>
      <c r="AJ160" s="11" t="s">
        <v>9</v>
      </c>
      <c r="AK160" s="11">
        <v>0.6</v>
      </c>
      <c r="AL160" s="11" t="s">
        <v>2</v>
      </c>
      <c r="AM160" s="11" t="s">
        <v>9</v>
      </c>
      <c r="AN160" s="11">
        <v>0.6</v>
      </c>
      <c r="AO160" s="11" t="s">
        <v>2</v>
      </c>
      <c r="AP160" s="11" t="s">
        <v>9</v>
      </c>
      <c r="AQ160" s="11">
        <v>0.9</v>
      </c>
      <c r="AR160" s="11"/>
      <c r="AS160" s="11" t="s">
        <v>9</v>
      </c>
      <c r="AT160" s="11">
        <v>0.9</v>
      </c>
      <c r="AU160" s="11"/>
      <c r="AV160" s="189"/>
      <c r="AW160" s="329" t="s">
        <v>601</v>
      </c>
      <c r="AX160" s="298" t="s">
        <v>223</v>
      </c>
      <c r="AY160" s="11" t="s">
        <v>9</v>
      </c>
      <c r="AZ160" s="11">
        <v>0.9</v>
      </c>
      <c r="BA160" s="187" t="s">
        <v>20</v>
      </c>
      <c r="BB160" s="11" t="s">
        <v>9</v>
      </c>
      <c r="BC160" s="11">
        <v>0.3</v>
      </c>
      <c r="BD160" s="187" t="s">
        <v>20</v>
      </c>
      <c r="BE160" s="11" t="s">
        <v>9</v>
      </c>
      <c r="BF160" s="11">
        <v>0.3</v>
      </c>
      <c r="BG160" s="187" t="s">
        <v>20</v>
      </c>
      <c r="BH160" s="11" t="s">
        <v>9</v>
      </c>
      <c r="BI160" s="11"/>
      <c r="BJ160" s="187" t="s">
        <v>20</v>
      </c>
      <c r="BK160" s="11" t="s">
        <v>9</v>
      </c>
      <c r="BL160" s="11"/>
      <c r="BM160" s="187" t="s">
        <v>20</v>
      </c>
      <c r="BN160" s="11" t="s">
        <v>9</v>
      </c>
      <c r="BO160" s="11"/>
      <c r="BP160" s="187" t="s">
        <v>20</v>
      </c>
      <c r="BQ160" s="189"/>
      <c r="BW160" s="189"/>
      <c r="BX160" s="342" t="s">
        <v>540</v>
      </c>
      <c r="BY160" s="361" t="s">
        <v>434</v>
      </c>
      <c r="BZ160" s="11" t="s">
        <v>6</v>
      </c>
      <c r="CA160" s="11">
        <v>0.7</v>
      </c>
      <c r="CB160" s="187" t="str">
        <f t="shared" si="49"/>
        <v>III</v>
      </c>
      <c r="CC160" s="11" t="s">
        <v>6</v>
      </c>
      <c r="CD160" s="11">
        <v>0.2</v>
      </c>
      <c r="CE160" s="187" t="str">
        <f t="shared" si="50"/>
        <v>III</v>
      </c>
      <c r="CF160" s="11" t="s">
        <v>6</v>
      </c>
      <c r="CG160" s="11">
        <v>0.2</v>
      </c>
      <c r="CH160" s="187" t="str">
        <f t="shared" si="51"/>
        <v>III</v>
      </c>
      <c r="CI160" s="11" t="s">
        <v>6</v>
      </c>
      <c r="CJ160" s="11">
        <v>0.2</v>
      </c>
      <c r="CK160" s="187" t="str">
        <f t="shared" si="52"/>
        <v>III</v>
      </c>
      <c r="CL160" s="11" t="s">
        <v>6</v>
      </c>
      <c r="CM160" s="11">
        <v>0.2</v>
      </c>
      <c r="CN160" s="11"/>
      <c r="CO160" s="11" t="s">
        <v>6</v>
      </c>
      <c r="CP160" s="11">
        <v>0.2</v>
      </c>
      <c r="CQ160" s="11"/>
      <c r="CR160" s="189"/>
      <c r="CS160" s="346" t="s">
        <v>885</v>
      </c>
      <c r="CT160" s="367" t="s">
        <v>439</v>
      </c>
      <c r="CU160" s="11" t="s">
        <v>9</v>
      </c>
      <c r="CV160" s="11">
        <v>0.9</v>
      </c>
      <c r="CW160" s="11" t="s">
        <v>0</v>
      </c>
      <c r="CX160" s="11" t="s">
        <v>9</v>
      </c>
      <c r="CY160" s="11"/>
      <c r="CZ160" s="11" t="s">
        <v>0</v>
      </c>
      <c r="DA160" s="11" t="s">
        <v>9</v>
      </c>
      <c r="DB160" s="11"/>
      <c r="DC160" s="11" t="s">
        <v>0</v>
      </c>
      <c r="DD160" s="11" t="s">
        <v>9</v>
      </c>
      <c r="DE160" s="11"/>
      <c r="DF160" s="11" t="s">
        <v>0</v>
      </c>
      <c r="DG160" s="11" t="s">
        <v>9</v>
      </c>
      <c r="DH160" s="11"/>
      <c r="DI160" s="11"/>
      <c r="DJ160" s="11" t="s">
        <v>9</v>
      </c>
      <c r="DK160" s="11"/>
      <c r="DL160" s="11"/>
      <c r="DM160" s="23"/>
    </row>
    <row r="161" spans="1:117" x14ac:dyDescent="0.2">
      <c r="A161" s="22"/>
      <c r="B161" s="196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21"/>
      <c r="AB161" s="322" t="s">
        <v>1303</v>
      </c>
      <c r="AC161" s="304" t="s">
        <v>209</v>
      </c>
      <c r="AD161" s="11" t="s">
        <v>9</v>
      </c>
      <c r="AE161" s="11">
        <v>0.9</v>
      </c>
      <c r="AF161" s="11" t="s">
        <v>2</v>
      </c>
      <c r="AG161" s="11" t="s">
        <v>9</v>
      </c>
      <c r="AH161" s="11">
        <v>0.6</v>
      </c>
      <c r="AI161" s="11" t="s">
        <v>2</v>
      </c>
      <c r="AJ161" s="11" t="s">
        <v>9</v>
      </c>
      <c r="AK161" s="11">
        <v>0.6</v>
      </c>
      <c r="AL161" s="11" t="s">
        <v>2</v>
      </c>
      <c r="AM161" s="11" t="s">
        <v>9</v>
      </c>
      <c r="AN161" s="11">
        <v>0.6</v>
      </c>
      <c r="AO161" s="11" t="s">
        <v>2</v>
      </c>
      <c r="AP161" s="11" t="s">
        <v>9</v>
      </c>
      <c r="AQ161" s="11">
        <v>0.9</v>
      </c>
      <c r="AR161" s="11"/>
      <c r="AS161" s="11" t="s">
        <v>9</v>
      </c>
      <c r="AT161" s="11">
        <v>0.9</v>
      </c>
      <c r="AU161" s="11"/>
      <c r="AV161" s="189"/>
      <c r="AW161" s="330" t="s">
        <v>602</v>
      </c>
      <c r="AX161" s="300" t="s">
        <v>223</v>
      </c>
      <c r="AY161" s="11" t="s">
        <v>9</v>
      </c>
      <c r="AZ161" s="11">
        <v>0.9</v>
      </c>
      <c r="BA161" s="187" t="s">
        <v>20</v>
      </c>
      <c r="BB161" s="11" t="s">
        <v>9</v>
      </c>
      <c r="BC161" s="11">
        <v>0.3</v>
      </c>
      <c r="BD161" s="187" t="s">
        <v>20</v>
      </c>
      <c r="BE161" s="11" t="s">
        <v>9</v>
      </c>
      <c r="BF161" s="11">
        <v>0.3</v>
      </c>
      <c r="BG161" s="187" t="s">
        <v>20</v>
      </c>
      <c r="BH161" s="11" t="s">
        <v>9</v>
      </c>
      <c r="BI161" s="11"/>
      <c r="BJ161" s="187" t="s">
        <v>20</v>
      </c>
      <c r="BK161" s="11" t="s">
        <v>9</v>
      </c>
      <c r="BL161" s="11"/>
      <c r="BM161" s="187" t="s">
        <v>20</v>
      </c>
      <c r="BN161" s="11" t="s">
        <v>9</v>
      </c>
      <c r="BO161" s="11"/>
      <c r="BP161" s="187" t="s">
        <v>20</v>
      </c>
      <c r="BQ161" s="189"/>
      <c r="BW161" s="189"/>
      <c r="BX161" s="321" t="s">
        <v>541</v>
      </c>
      <c r="BY161" s="362" t="s">
        <v>476</v>
      </c>
      <c r="BZ161" s="11" t="s">
        <v>6</v>
      </c>
      <c r="CA161" s="11">
        <v>0.7</v>
      </c>
      <c r="CB161" s="187" t="str">
        <f t="shared" si="49"/>
        <v>III</v>
      </c>
      <c r="CC161" s="11" t="s">
        <v>6</v>
      </c>
      <c r="CD161" s="11">
        <v>0.2</v>
      </c>
      <c r="CE161" s="187" t="str">
        <f t="shared" si="50"/>
        <v>III</v>
      </c>
      <c r="CF161" s="11" t="s">
        <v>6</v>
      </c>
      <c r="CG161" s="11">
        <v>0.2</v>
      </c>
      <c r="CH161" s="187" t="str">
        <f t="shared" si="51"/>
        <v>III</v>
      </c>
      <c r="CI161" s="11" t="s">
        <v>6</v>
      </c>
      <c r="CJ161" s="11">
        <v>0.2</v>
      </c>
      <c r="CK161" s="187" t="str">
        <f t="shared" si="52"/>
        <v>III</v>
      </c>
      <c r="CL161" s="11" t="s">
        <v>6</v>
      </c>
      <c r="CM161" s="11">
        <v>0.2</v>
      </c>
      <c r="CN161" s="11"/>
      <c r="CO161" s="11" t="s">
        <v>6</v>
      </c>
      <c r="CP161" s="11">
        <v>0.2</v>
      </c>
      <c r="CQ161" s="11"/>
      <c r="CR161" s="189"/>
      <c r="CS161" s="355" t="s">
        <v>1022</v>
      </c>
      <c r="CT161" s="349" t="s">
        <v>205</v>
      </c>
      <c r="CU161" s="11" t="s">
        <v>9</v>
      </c>
      <c r="CV161" s="11">
        <v>0.9</v>
      </c>
      <c r="CW161" s="11" t="s">
        <v>1</v>
      </c>
      <c r="CX161" s="11" t="s">
        <v>9</v>
      </c>
      <c r="CY161" s="11"/>
      <c r="CZ161" s="11" t="s">
        <v>1</v>
      </c>
      <c r="DA161" s="11" t="s">
        <v>9</v>
      </c>
      <c r="DB161" s="11"/>
      <c r="DC161" s="11" t="s">
        <v>1</v>
      </c>
      <c r="DD161" s="11" t="s">
        <v>9</v>
      </c>
      <c r="DE161" s="11"/>
      <c r="DF161" s="11" t="s">
        <v>1</v>
      </c>
      <c r="DG161" s="11" t="s">
        <v>9</v>
      </c>
      <c r="DH161" s="11"/>
      <c r="DI161" s="11"/>
      <c r="DJ161" s="11" t="s">
        <v>9</v>
      </c>
      <c r="DK161" s="11"/>
      <c r="DL161" s="11"/>
      <c r="DM161" s="23"/>
    </row>
    <row r="162" spans="1:117" ht="13.5" thickBot="1" x14ac:dyDescent="0.25">
      <c r="A162" s="22"/>
      <c r="B162" s="196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21"/>
      <c r="AB162" s="201" t="s">
        <v>1304</v>
      </c>
      <c r="AC162" s="223" t="s">
        <v>406</v>
      </c>
      <c r="AD162" s="11" t="s">
        <v>9</v>
      </c>
      <c r="AE162" s="11">
        <v>0.9</v>
      </c>
      <c r="AF162" s="11" t="s">
        <v>2</v>
      </c>
      <c r="AG162" s="11" t="s">
        <v>9</v>
      </c>
      <c r="AH162" s="11">
        <v>0.6</v>
      </c>
      <c r="AI162" s="11" t="s">
        <v>2</v>
      </c>
      <c r="AJ162" s="11" t="s">
        <v>9</v>
      </c>
      <c r="AK162" s="11">
        <v>0.6</v>
      </c>
      <c r="AL162" s="11" t="s">
        <v>2</v>
      </c>
      <c r="AM162" s="11" t="s">
        <v>9</v>
      </c>
      <c r="AN162" s="11">
        <v>0.6</v>
      </c>
      <c r="AO162" s="11" t="s">
        <v>2</v>
      </c>
      <c r="AP162" s="11" t="s">
        <v>9</v>
      </c>
      <c r="AQ162" s="11">
        <v>0.9</v>
      </c>
      <c r="AR162" s="11"/>
      <c r="AS162" s="11" t="s">
        <v>9</v>
      </c>
      <c r="AT162" s="11">
        <v>0.9</v>
      </c>
      <c r="AU162" s="11"/>
      <c r="AV162" s="189"/>
      <c r="AW162" s="322" t="s">
        <v>603</v>
      </c>
      <c r="AX162" s="304" t="s">
        <v>211</v>
      </c>
      <c r="AY162" s="11" t="s">
        <v>9</v>
      </c>
      <c r="AZ162" s="11">
        <v>0.9</v>
      </c>
      <c r="BA162" s="187" t="s">
        <v>20</v>
      </c>
      <c r="BB162" s="11" t="s">
        <v>9</v>
      </c>
      <c r="BC162" s="11">
        <v>0.3</v>
      </c>
      <c r="BD162" s="187" t="s">
        <v>20</v>
      </c>
      <c r="BE162" s="11" t="s">
        <v>9</v>
      </c>
      <c r="BF162" s="11">
        <v>0.3</v>
      </c>
      <c r="BG162" s="187" t="s">
        <v>20</v>
      </c>
      <c r="BH162" s="11" t="s">
        <v>9</v>
      </c>
      <c r="BI162" s="11"/>
      <c r="BJ162" s="187" t="s">
        <v>20</v>
      </c>
      <c r="BK162" s="11" t="s">
        <v>9</v>
      </c>
      <c r="BL162" s="11"/>
      <c r="BM162" s="187" t="s">
        <v>20</v>
      </c>
      <c r="BN162" s="11" t="s">
        <v>9</v>
      </c>
      <c r="BO162" s="11"/>
      <c r="BP162" s="187" t="s">
        <v>20</v>
      </c>
      <c r="BQ162" s="189"/>
      <c r="BW162" s="189"/>
      <c r="BX162" s="322" t="s">
        <v>1121</v>
      </c>
      <c r="BY162" s="363" t="s">
        <v>454</v>
      </c>
      <c r="BZ162" s="11" t="s">
        <v>6</v>
      </c>
      <c r="CA162" s="11">
        <v>0.7</v>
      </c>
      <c r="CB162" s="187" t="str">
        <f t="shared" si="49"/>
        <v>III</v>
      </c>
      <c r="CC162" s="11" t="s">
        <v>6</v>
      </c>
      <c r="CD162" s="11">
        <v>0.2</v>
      </c>
      <c r="CE162" s="187" t="str">
        <f t="shared" si="50"/>
        <v>III</v>
      </c>
      <c r="CF162" s="11" t="s">
        <v>6</v>
      </c>
      <c r="CG162" s="11">
        <v>0.2</v>
      </c>
      <c r="CH162" s="187" t="str">
        <f t="shared" si="51"/>
        <v>III</v>
      </c>
      <c r="CI162" s="11" t="s">
        <v>6</v>
      </c>
      <c r="CJ162" s="11">
        <v>0.2</v>
      </c>
      <c r="CK162" s="187" t="str">
        <f t="shared" si="52"/>
        <v>III</v>
      </c>
      <c r="CL162" s="11" t="s">
        <v>6</v>
      </c>
      <c r="CM162" s="11">
        <v>0.2</v>
      </c>
      <c r="CN162" s="11"/>
      <c r="CO162" s="11" t="s">
        <v>6</v>
      </c>
      <c r="CP162" s="11">
        <v>0.2</v>
      </c>
      <c r="CQ162" s="11"/>
      <c r="CR162" s="189"/>
      <c r="CS162" s="342" t="s">
        <v>1023</v>
      </c>
      <c r="CT162" s="361" t="s">
        <v>205</v>
      </c>
      <c r="CU162" s="11" t="s">
        <v>9</v>
      </c>
      <c r="CV162" s="11">
        <v>0.9</v>
      </c>
      <c r="CW162" s="11" t="s">
        <v>1</v>
      </c>
      <c r="CX162" s="11" t="s">
        <v>9</v>
      </c>
      <c r="CY162" s="11"/>
      <c r="CZ162" s="11" t="s">
        <v>1</v>
      </c>
      <c r="DA162" s="11" t="s">
        <v>9</v>
      </c>
      <c r="DB162" s="11"/>
      <c r="DC162" s="11" t="s">
        <v>1</v>
      </c>
      <c r="DD162" s="11" t="s">
        <v>9</v>
      </c>
      <c r="DE162" s="11"/>
      <c r="DF162" s="11" t="s">
        <v>1</v>
      </c>
      <c r="DG162" s="11" t="s">
        <v>9</v>
      </c>
      <c r="DH162" s="11"/>
      <c r="DI162" s="11"/>
      <c r="DJ162" s="11" t="s">
        <v>9</v>
      </c>
      <c r="DK162" s="11"/>
      <c r="DL162" s="11"/>
      <c r="DM162" s="23"/>
    </row>
    <row r="163" spans="1:117" x14ac:dyDescent="0.2">
      <c r="A163" s="22"/>
      <c r="B163" s="196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21"/>
      <c r="AB163" s="355" t="s">
        <v>1313</v>
      </c>
      <c r="AC163" s="283" t="s">
        <v>210</v>
      </c>
      <c r="AD163" s="52" t="s">
        <v>9</v>
      </c>
      <c r="AE163" s="52">
        <v>0.9</v>
      </c>
      <c r="AF163" s="52" t="s">
        <v>20</v>
      </c>
      <c r="AG163" s="11" t="s">
        <v>9</v>
      </c>
      <c r="AH163" s="11">
        <v>0.6</v>
      </c>
      <c r="AI163" s="52" t="s">
        <v>20</v>
      </c>
      <c r="AJ163" s="11" t="s">
        <v>9</v>
      </c>
      <c r="AK163" s="11">
        <v>0.6</v>
      </c>
      <c r="AL163" s="52" t="s">
        <v>20</v>
      </c>
      <c r="AM163" s="11" t="s">
        <v>9</v>
      </c>
      <c r="AN163" s="11">
        <v>0.6</v>
      </c>
      <c r="AO163" s="52" t="s">
        <v>20</v>
      </c>
      <c r="AP163" s="11" t="s">
        <v>9</v>
      </c>
      <c r="AQ163" s="11">
        <v>0.9</v>
      </c>
      <c r="AR163" s="52" t="s">
        <v>20</v>
      </c>
      <c r="AS163" s="11" t="s">
        <v>9</v>
      </c>
      <c r="AT163" s="11">
        <v>0.9</v>
      </c>
      <c r="AU163" s="11"/>
      <c r="AV163" s="189"/>
      <c r="AW163" s="321" t="s">
        <v>1232</v>
      </c>
      <c r="AX163" s="312" t="s">
        <v>421</v>
      </c>
      <c r="AY163" s="11" t="s">
        <v>9</v>
      </c>
      <c r="AZ163" s="11">
        <v>0.9</v>
      </c>
      <c r="BA163" s="187" t="s">
        <v>20</v>
      </c>
      <c r="BB163" s="11" t="s">
        <v>9</v>
      </c>
      <c r="BC163" s="11">
        <v>0.3</v>
      </c>
      <c r="BD163" s="187" t="s">
        <v>20</v>
      </c>
      <c r="BE163" s="11" t="s">
        <v>9</v>
      </c>
      <c r="BF163" s="11">
        <v>0.3</v>
      </c>
      <c r="BG163" s="187" t="s">
        <v>20</v>
      </c>
      <c r="BH163" s="11" t="s">
        <v>9</v>
      </c>
      <c r="BI163" s="11"/>
      <c r="BJ163" s="187" t="s">
        <v>20</v>
      </c>
      <c r="BK163" s="11" t="s">
        <v>9</v>
      </c>
      <c r="BL163" s="11"/>
      <c r="BM163" s="187" t="s">
        <v>20</v>
      </c>
      <c r="BN163" s="11" t="s">
        <v>9</v>
      </c>
      <c r="BO163" s="11"/>
      <c r="BP163" s="187" t="s">
        <v>20</v>
      </c>
      <c r="BQ163" s="189"/>
      <c r="BW163" s="189"/>
      <c r="BX163" s="321" t="s">
        <v>542</v>
      </c>
      <c r="BY163" s="362" t="s">
        <v>435</v>
      </c>
      <c r="BZ163" s="11" t="s">
        <v>6</v>
      </c>
      <c r="CA163" s="11">
        <v>0.7</v>
      </c>
      <c r="CB163" s="187" t="str">
        <f t="shared" si="49"/>
        <v>III</v>
      </c>
      <c r="CC163" s="11" t="s">
        <v>6</v>
      </c>
      <c r="CD163" s="11">
        <v>0.2</v>
      </c>
      <c r="CE163" s="187" t="str">
        <f t="shared" si="50"/>
        <v>III</v>
      </c>
      <c r="CF163" s="11" t="s">
        <v>6</v>
      </c>
      <c r="CG163" s="11">
        <v>0.2</v>
      </c>
      <c r="CH163" s="187" t="str">
        <f t="shared" si="51"/>
        <v>III</v>
      </c>
      <c r="CI163" s="11" t="s">
        <v>6</v>
      </c>
      <c r="CJ163" s="11">
        <v>0.2</v>
      </c>
      <c r="CK163" s="187" t="str">
        <f t="shared" si="52"/>
        <v>III</v>
      </c>
      <c r="CL163" s="11" t="s">
        <v>6</v>
      </c>
      <c r="CM163" s="11">
        <v>0.2</v>
      </c>
      <c r="CN163" s="11"/>
      <c r="CO163" s="11" t="s">
        <v>6</v>
      </c>
      <c r="CP163" s="11">
        <v>0.2</v>
      </c>
      <c r="CQ163" s="11"/>
      <c r="CR163" s="189"/>
      <c r="CS163" s="329" t="s">
        <v>1024</v>
      </c>
      <c r="CT163" s="364" t="s">
        <v>206</v>
      </c>
      <c r="CU163" s="11" t="s">
        <v>9</v>
      </c>
      <c r="CV163" s="11">
        <v>0.9</v>
      </c>
      <c r="CW163" s="11" t="s">
        <v>1</v>
      </c>
      <c r="CX163" s="11" t="s">
        <v>9</v>
      </c>
      <c r="CY163" s="11"/>
      <c r="CZ163" s="11" t="s">
        <v>1</v>
      </c>
      <c r="DA163" s="11" t="s">
        <v>9</v>
      </c>
      <c r="DB163" s="11"/>
      <c r="DC163" s="11" t="s">
        <v>1</v>
      </c>
      <c r="DD163" s="11" t="s">
        <v>9</v>
      </c>
      <c r="DE163" s="11"/>
      <c r="DF163" s="11" t="s">
        <v>1</v>
      </c>
      <c r="DG163" s="11" t="s">
        <v>9</v>
      </c>
      <c r="DH163" s="11"/>
      <c r="DI163" s="11"/>
      <c r="DJ163" s="11" t="s">
        <v>9</v>
      </c>
      <c r="DK163" s="11"/>
      <c r="DL163" s="11"/>
      <c r="DM163" s="23"/>
    </row>
    <row r="164" spans="1:117" x14ac:dyDescent="0.2">
      <c r="A164" s="22"/>
      <c r="B164" s="196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21"/>
      <c r="AB164" s="329" t="s">
        <v>1316</v>
      </c>
      <c r="AC164" s="298" t="s">
        <v>222</v>
      </c>
      <c r="AD164" s="11" t="s">
        <v>9</v>
      </c>
      <c r="AE164" s="11">
        <v>0.9</v>
      </c>
      <c r="AF164" s="52" t="s">
        <v>20</v>
      </c>
      <c r="AG164" s="11" t="s">
        <v>9</v>
      </c>
      <c r="AH164" s="11">
        <v>0.6</v>
      </c>
      <c r="AI164" s="52" t="s">
        <v>20</v>
      </c>
      <c r="AJ164" s="11" t="s">
        <v>9</v>
      </c>
      <c r="AK164" s="11">
        <v>0.6</v>
      </c>
      <c r="AL164" s="52" t="s">
        <v>20</v>
      </c>
      <c r="AM164" s="11" t="s">
        <v>9</v>
      </c>
      <c r="AN164" s="11">
        <v>0.6</v>
      </c>
      <c r="AO164" s="52" t="s">
        <v>20</v>
      </c>
      <c r="AP164" s="11" t="s">
        <v>9</v>
      </c>
      <c r="AQ164" s="11">
        <v>0.9</v>
      </c>
      <c r="AR164" s="52" t="s">
        <v>20</v>
      </c>
      <c r="AS164" s="11" t="s">
        <v>9</v>
      </c>
      <c r="AT164" s="11">
        <v>0.9</v>
      </c>
      <c r="AU164" s="52" t="s">
        <v>20</v>
      </c>
      <c r="AV164" s="189"/>
      <c r="AW164" s="321" t="s">
        <v>604</v>
      </c>
      <c r="AX164" s="312" t="s">
        <v>421</v>
      </c>
      <c r="AY164" s="11" t="s">
        <v>9</v>
      </c>
      <c r="AZ164" s="11">
        <v>0.9</v>
      </c>
      <c r="BA164" s="187" t="s">
        <v>20</v>
      </c>
      <c r="BB164" s="11" t="s">
        <v>9</v>
      </c>
      <c r="BC164" s="11">
        <v>0.3</v>
      </c>
      <c r="BD164" s="187" t="s">
        <v>20</v>
      </c>
      <c r="BE164" s="11" t="s">
        <v>9</v>
      </c>
      <c r="BF164" s="11">
        <v>0.3</v>
      </c>
      <c r="BG164" s="187" t="s">
        <v>20</v>
      </c>
      <c r="BH164" s="11" t="s">
        <v>9</v>
      </c>
      <c r="BI164" s="11"/>
      <c r="BJ164" s="187" t="s">
        <v>20</v>
      </c>
      <c r="BK164" s="11" t="s">
        <v>9</v>
      </c>
      <c r="BL164" s="11"/>
      <c r="BM164" s="187" t="s">
        <v>20</v>
      </c>
      <c r="BN164" s="11" t="s">
        <v>9</v>
      </c>
      <c r="BO164" s="11"/>
      <c r="BP164" s="187" t="s">
        <v>20</v>
      </c>
      <c r="BQ164" s="189"/>
      <c r="BW164" s="189"/>
      <c r="BX164" s="322" t="s">
        <v>543</v>
      </c>
      <c r="BY164" s="363" t="s">
        <v>436</v>
      </c>
      <c r="BZ164" s="11" t="s">
        <v>6</v>
      </c>
      <c r="CA164" s="11">
        <v>0.7</v>
      </c>
      <c r="CB164" s="187" t="str">
        <f t="shared" si="49"/>
        <v>III</v>
      </c>
      <c r="CC164" s="11" t="s">
        <v>6</v>
      </c>
      <c r="CD164" s="11">
        <v>0.2</v>
      </c>
      <c r="CE164" s="187" t="str">
        <f t="shared" si="50"/>
        <v>III</v>
      </c>
      <c r="CF164" s="11" t="s">
        <v>6</v>
      </c>
      <c r="CG164" s="11">
        <v>0.2</v>
      </c>
      <c r="CH164" s="187" t="str">
        <f t="shared" si="51"/>
        <v>III</v>
      </c>
      <c r="CI164" s="11" t="s">
        <v>6</v>
      </c>
      <c r="CJ164" s="11">
        <v>0.2</v>
      </c>
      <c r="CK164" s="187" t="str">
        <f t="shared" si="52"/>
        <v>III</v>
      </c>
      <c r="CL164" s="11" t="s">
        <v>6</v>
      </c>
      <c r="CM164" s="11">
        <v>0.2</v>
      </c>
      <c r="CN164" s="11"/>
      <c r="CO164" s="11" t="s">
        <v>6</v>
      </c>
      <c r="CP164" s="11">
        <v>0.2</v>
      </c>
      <c r="CQ164" s="11"/>
      <c r="CR164" s="189"/>
      <c r="CS164" s="204" t="s">
        <v>1025</v>
      </c>
      <c r="CT164" s="238" t="s">
        <v>206</v>
      </c>
      <c r="CU164" s="11" t="s">
        <v>9</v>
      </c>
      <c r="CV164" s="11">
        <v>0.9</v>
      </c>
      <c r="CW164" s="11" t="s">
        <v>1</v>
      </c>
      <c r="CX164" s="11" t="s">
        <v>9</v>
      </c>
      <c r="CY164" s="11"/>
      <c r="CZ164" s="11" t="s">
        <v>1</v>
      </c>
      <c r="DA164" s="11" t="s">
        <v>9</v>
      </c>
      <c r="DB164" s="11"/>
      <c r="DC164" s="11" t="s">
        <v>1</v>
      </c>
      <c r="DD164" s="11" t="s">
        <v>9</v>
      </c>
      <c r="DE164" s="11"/>
      <c r="DF164" s="11" t="s">
        <v>1</v>
      </c>
      <c r="DG164" s="11" t="s">
        <v>9</v>
      </c>
      <c r="DH164" s="11"/>
      <c r="DI164" s="11"/>
      <c r="DJ164" s="11" t="s">
        <v>9</v>
      </c>
      <c r="DK164" s="11"/>
      <c r="DL164" s="11"/>
      <c r="DM164" s="23"/>
    </row>
    <row r="165" spans="1:117" x14ac:dyDescent="0.2">
      <c r="A165" s="22"/>
      <c r="B165" s="196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21"/>
      <c r="AB165" s="204" t="s">
        <v>1314</v>
      </c>
      <c r="AC165" s="284" t="s">
        <v>222</v>
      </c>
      <c r="AD165" s="11" t="s">
        <v>9</v>
      </c>
      <c r="AE165" s="11">
        <v>0.9</v>
      </c>
      <c r="AF165" s="52" t="s">
        <v>20</v>
      </c>
      <c r="AG165" s="11" t="s">
        <v>9</v>
      </c>
      <c r="AH165" s="11">
        <v>0.6</v>
      </c>
      <c r="AI165" s="52" t="s">
        <v>20</v>
      </c>
      <c r="AJ165" s="11" t="s">
        <v>9</v>
      </c>
      <c r="AK165" s="11">
        <v>0.6</v>
      </c>
      <c r="AL165" s="52" t="s">
        <v>20</v>
      </c>
      <c r="AM165" s="11" t="s">
        <v>9</v>
      </c>
      <c r="AN165" s="11">
        <v>0.6</v>
      </c>
      <c r="AO165" s="52" t="s">
        <v>20</v>
      </c>
      <c r="AP165" s="11" t="s">
        <v>9</v>
      </c>
      <c r="AQ165" s="11">
        <v>0.9</v>
      </c>
      <c r="AR165" s="52" t="s">
        <v>20</v>
      </c>
      <c r="AS165" s="11" t="s">
        <v>9</v>
      </c>
      <c r="AT165" s="11">
        <v>0.9</v>
      </c>
      <c r="AU165" s="52" t="s">
        <v>20</v>
      </c>
      <c r="AV165" s="189"/>
      <c r="AW165" s="321" t="s">
        <v>1233</v>
      </c>
      <c r="AX165" s="312" t="s">
        <v>421</v>
      </c>
      <c r="AY165" s="11" t="s">
        <v>9</v>
      </c>
      <c r="AZ165" s="11">
        <v>0.9</v>
      </c>
      <c r="BA165" s="187" t="s">
        <v>20</v>
      </c>
      <c r="BB165" s="11" t="s">
        <v>9</v>
      </c>
      <c r="BC165" s="11">
        <v>0.3</v>
      </c>
      <c r="BD165" s="187" t="s">
        <v>20</v>
      </c>
      <c r="BE165" s="11" t="s">
        <v>9</v>
      </c>
      <c r="BF165" s="11">
        <v>0.3</v>
      </c>
      <c r="BG165" s="187" t="s">
        <v>20</v>
      </c>
      <c r="BH165" s="11" t="s">
        <v>9</v>
      </c>
      <c r="BI165" s="11"/>
      <c r="BJ165" s="187" t="s">
        <v>20</v>
      </c>
      <c r="BK165" s="11" t="s">
        <v>9</v>
      </c>
      <c r="BL165" s="11"/>
      <c r="BM165" s="187" t="s">
        <v>20</v>
      </c>
      <c r="BN165" s="11" t="s">
        <v>9</v>
      </c>
      <c r="BO165" s="11"/>
      <c r="BP165" s="187" t="s">
        <v>20</v>
      </c>
      <c r="BQ165" s="189"/>
      <c r="BW165" s="189"/>
      <c r="BX165" s="321" t="s">
        <v>544</v>
      </c>
      <c r="BY165" s="362" t="s">
        <v>437</v>
      </c>
      <c r="BZ165" s="11" t="s">
        <v>6</v>
      </c>
      <c r="CA165" s="11">
        <v>0.7</v>
      </c>
      <c r="CB165" s="187" t="str">
        <f t="shared" si="49"/>
        <v>III</v>
      </c>
      <c r="CC165" s="11" t="s">
        <v>6</v>
      </c>
      <c r="CD165" s="11">
        <v>0.2</v>
      </c>
      <c r="CE165" s="187" t="str">
        <f t="shared" si="50"/>
        <v>III</v>
      </c>
      <c r="CF165" s="11" t="s">
        <v>6</v>
      </c>
      <c r="CG165" s="11">
        <v>0.2</v>
      </c>
      <c r="CH165" s="187" t="str">
        <f t="shared" si="51"/>
        <v>III</v>
      </c>
      <c r="CI165" s="11" t="s">
        <v>6</v>
      </c>
      <c r="CJ165" s="11">
        <v>0.2</v>
      </c>
      <c r="CK165" s="187" t="str">
        <f t="shared" si="52"/>
        <v>III</v>
      </c>
      <c r="CL165" s="11" t="s">
        <v>6</v>
      </c>
      <c r="CM165" s="11">
        <v>0.2</v>
      </c>
      <c r="CN165" s="11"/>
      <c r="CO165" s="11" t="s">
        <v>6</v>
      </c>
      <c r="CP165" s="11">
        <v>0.2</v>
      </c>
      <c r="CQ165" s="11"/>
      <c r="CR165" s="189"/>
      <c r="CS165" s="332" t="s">
        <v>1026</v>
      </c>
      <c r="CT165" s="365" t="s">
        <v>157</v>
      </c>
      <c r="CU165" s="187" t="s">
        <v>9</v>
      </c>
      <c r="CV165" s="187">
        <v>0.9</v>
      </c>
      <c r="CW165" s="187" t="s">
        <v>1</v>
      </c>
      <c r="CX165" s="187" t="s">
        <v>9</v>
      </c>
      <c r="CY165" s="187"/>
      <c r="CZ165" s="187" t="s">
        <v>1</v>
      </c>
      <c r="DA165" s="187" t="s">
        <v>9</v>
      </c>
      <c r="DB165" s="187"/>
      <c r="DC165" s="187" t="s">
        <v>1</v>
      </c>
      <c r="DD165" s="187" t="s">
        <v>9</v>
      </c>
      <c r="DE165" s="187"/>
      <c r="DF165" s="187" t="s">
        <v>1</v>
      </c>
      <c r="DG165" s="187" t="s">
        <v>9</v>
      </c>
      <c r="DH165" s="187"/>
      <c r="DI165" s="187"/>
      <c r="DJ165" s="187" t="s">
        <v>9</v>
      </c>
      <c r="DK165" s="187"/>
      <c r="DL165" s="187"/>
      <c r="DM165" s="23"/>
    </row>
    <row r="166" spans="1:117" ht="13.5" thickBot="1" x14ac:dyDescent="0.25">
      <c r="A166" s="22"/>
      <c r="B166" s="196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21"/>
      <c r="AB166" s="330" t="s">
        <v>1315</v>
      </c>
      <c r="AC166" s="300" t="s">
        <v>222</v>
      </c>
      <c r="AD166" s="11" t="s">
        <v>9</v>
      </c>
      <c r="AE166" s="11">
        <v>0.9</v>
      </c>
      <c r="AF166" s="52" t="s">
        <v>20</v>
      </c>
      <c r="AG166" s="11" t="s">
        <v>9</v>
      </c>
      <c r="AH166" s="11">
        <v>0.6</v>
      </c>
      <c r="AI166" s="52" t="s">
        <v>20</v>
      </c>
      <c r="AJ166" s="11" t="s">
        <v>9</v>
      </c>
      <c r="AK166" s="11">
        <v>0.6</v>
      </c>
      <c r="AL166" s="52" t="s">
        <v>20</v>
      </c>
      <c r="AM166" s="11" t="s">
        <v>9</v>
      </c>
      <c r="AN166" s="11">
        <v>0.6</v>
      </c>
      <c r="AO166" s="52" t="s">
        <v>20</v>
      </c>
      <c r="AP166" s="11" t="s">
        <v>9</v>
      </c>
      <c r="AQ166" s="11">
        <v>0.9</v>
      </c>
      <c r="AR166" s="52" t="s">
        <v>20</v>
      </c>
      <c r="AS166" s="11" t="s">
        <v>9</v>
      </c>
      <c r="AT166" s="11">
        <v>0.9</v>
      </c>
      <c r="AU166" s="52" t="s">
        <v>20</v>
      </c>
      <c r="AV166" s="189"/>
      <c r="AW166" s="341" t="s">
        <v>605</v>
      </c>
      <c r="AX166" s="315" t="s">
        <v>458</v>
      </c>
      <c r="AY166" s="11" t="s">
        <v>9</v>
      </c>
      <c r="AZ166" s="11">
        <v>0.9</v>
      </c>
      <c r="BA166" s="187" t="s">
        <v>20</v>
      </c>
      <c r="BB166" s="11" t="s">
        <v>9</v>
      </c>
      <c r="BC166" s="11">
        <v>0.3</v>
      </c>
      <c r="BD166" s="187" t="s">
        <v>20</v>
      </c>
      <c r="BE166" s="11" t="s">
        <v>9</v>
      </c>
      <c r="BF166" s="11">
        <v>0.3</v>
      </c>
      <c r="BG166" s="187" t="s">
        <v>20</v>
      </c>
      <c r="BH166" s="11" t="s">
        <v>9</v>
      </c>
      <c r="BI166" s="11"/>
      <c r="BJ166" s="187" t="s">
        <v>20</v>
      </c>
      <c r="BK166" s="11" t="s">
        <v>9</v>
      </c>
      <c r="BL166" s="11"/>
      <c r="BM166" s="187" t="s">
        <v>20</v>
      </c>
      <c r="BN166" s="11" t="s">
        <v>9</v>
      </c>
      <c r="BO166" s="11"/>
      <c r="BP166" s="187" t="s">
        <v>20</v>
      </c>
      <c r="BQ166" s="189"/>
      <c r="BW166" s="189"/>
      <c r="BX166" s="347" t="s">
        <v>1123</v>
      </c>
      <c r="BY166" s="371" t="s">
        <v>1122</v>
      </c>
      <c r="BZ166" s="11" t="s">
        <v>6</v>
      </c>
      <c r="CA166" s="11">
        <v>0.7</v>
      </c>
      <c r="CB166" s="187" t="str">
        <f t="shared" si="49"/>
        <v>III</v>
      </c>
      <c r="CC166" s="11" t="s">
        <v>6</v>
      </c>
      <c r="CD166" s="11">
        <v>0.2</v>
      </c>
      <c r="CE166" s="187" t="str">
        <f t="shared" si="50"/>
        <v>III</v>
      </c>
      <c r="CF166" s="11" t="s">
        <v>6</v>
      </c>
      <c r="CG166" s="11">
        <v>0.2</v>
      </c>
      <c r="CH166" s="187" t="str">
        <f t="shared" si="51"/>
        <v>III</v>
      </c>
      <c r="CI166" s="11" t="s">
        <v>6</v>
      </c>
      <c r="CJ166" s="11">
        <v>0.2</v>
      </c>
      <c r="CK166" s="187" t="str">
        <f t="shared" si="52"/>
        <v>III</v>
      </c>
      <c r="CL166" s="11" t="s">
        <v>6</v>
      </c>
      <c r="CM166" s="11">
        <v>0.2</v>
      </c>
      <c r="CN166" s="11"/>
      <c r="CO166" s="11" t="s">
        <v>6</v>
      </c>
      <c r="CP166" s="11">
        <v>0.2</v>
      </c>
      <c r="CQ166" s="11"/>
      <c r="CR166" s="189"/>
      <c r="CS166" s="327" t="s">
        <v>1037</v>
      </c>
      <c r="CT166" s="350" t="s">
        <v>157</v>
      </c>
      <c r="CU166" s="187" t="s">
        <v>9</v>
      </c>
      <c r="CV166" s="187">
        <v>0.9</v>
      </c>
      <c r="CW166" s="187" t="s">
        <v>1</v>
      </c>
      <c r="CX166" s="187" t="s">
        <v>9</v>
      </c>
      <c r="CY166" s="187"/>
      <c r="CZ166" s="187" t="s">
        <v>1</v>
      </c>
      <c r="DA166" s="187" t="s">
        <v>9</v>
      </c>
      <c r="DB166" s="187"/>
      <c r="DC166" s="187" t="s">
        <v>1</v>
      </c>
      <c r="DD166" s="187" t="s">
        <v>9</v>
      </c>
      <c r="DE166" s="187"/>
      <c r="DF166" s="187" t="s">
        <v>1</v>
      </c>
      <c r="DG166" s="187" t="s">
        <v>9</v>
      </c>
      <c r="DH166" s="187"/>
      <c r="DI166" s="187"/>
      <c r="DJ166" s="187" t="s">
        <v>9</v>
      </c>
      <c r="DK166" s="187"/>
      <c r="DL166" s="187"/>
      <c r="DM166" s="23"/>
    </row>
    <row r="167" spans="1:117" ht="13.5" thickBot="1" x14ac:dyDescent="0.25">
      <c r="A167" s="22"/>
      <c r="B167" s="196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21"/>
      <c r="AB167" s="332" t="s">
        <v>703</v>
      </c>
      <c r="AC167" s="302" t="s">
        <v>177</v>
      </c>
      <c r="AD167" s="11" t="s">
        <v>9</v>
      </c>
      <c r="AE167" s="11">
        <v>0.9</v>
      </c>
      <c r="AF167" s="52" t="s">
        <v>20</v>
      </c>
      <c r="AG167" s="11" t="s">
        <v>9</v>
      </c>
      <c r="AH167" s="11">
        <v>0.6</v>
      </c>
      <c r="AI167" s="52" t="s">
        <v>20</v>
      </c>
      <c r="AJ167" s="11" t="s">
        <v>9</v>
      </c>
      <c r="AK167" s="11">
        <v>0.6</v>
      </c>
      <c r="AL167" s="52" t="s">
        <v>20</v>
      </c>
      <c r="AM167" s="11" t="s">
        <v>9</v>
      </c>
      <c r="AN167" s="11">
        <v>0.6</v>
      </c>
      <c r="AO167" s="52" t="s">
        <v>20</v>
      </c>
      <c r="AP167" s="11" t="s">
        <v>9</v>
      </c>
      <c r="AQ167" s="11">
        <v>0.9</v>
      </c>
      <c r="AR167" s="52" t="s">
        <v>20</v>
      </c>
      <c r="AS167" s="11" t="s">
        <v>9</v>
      </c>
      <c r="AT167" s="11">
        <v>0.9</v>
      </c>
      <c r="AU167" s="52" t="s">
        <v>20</v>
      </c>
      <c r="AV167" s="189"/>
      <c r="AW167" s="22"/>
      <c r="AX167" s="22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189"/>
      <c r="BW167" s="189"/>
      <c r="BX167" s="346" t="s">
        <v>545</v>
      </c>
      <c r="BY167" s="367" t="s">
        <v>438</v>
      </c>
      <c r="BZ167" s="11" t="s">
        <v>6</v>
      </c>
      <c r="CA167" s="11">
        <v>0.7</v>
      </c>
      <c r="CB167" s="187" t="str">
        <f t="shared" si="49"/>
        <v>III</v>
      </c>
      <c r="CC167" s="11" t="s">
        <v>6</v>
      </c>
      <c r="CD167" s="11">
        <v>0.2</v>
      </c>
      <c r="CE167" s="187" t="str">
        <f t="shared" si="50"/>
        <v>III</v>
      </c>
      <c r="CF167" s="11" t="s">
        <v>6</v>
      </c>
      <c r="CG167" s="11">
        <v>0.2</v>
      </c>
      <c r="CH167" s="187" t="str">
        <f t="shared" si="51"/>
        <v>III</v>
      </c>
      <c r="CI167" s="11" t="s">
        <v>6</v>
      </c>
      <c r="CJ167" s="11">
        <v>0.2</v>
      </c>
      <c r="CK167" s="187" t="str">
        <f t="shared" si="52"/>
        <v>III</v>
      </c>
      <c r="CL167" s="11" t="s">
        <v>6</v>
      </c>
      <c r="CM167" s="11">
        <v>0.2</v>
      </c>
      <c r="CN167" s="11"/>
      <c r="CO167" s="11" t="s">
        <v>6</v>
      </c>
      <c r="CP167" s="11">
        <v>0.2</v>
      </c>
      <c r="CQ167" s="11"/>
      <c r="CR167" s="189"/>
      <c r="CS167" s="327" t="s">
        <v>1027</v>
      </c>
      <c r="CT167" s="350" t="s">
        <v>157</v>
      </c>
      <c r="CU167" s="11" t="s">
        <v>9</v>
      </c>
      <c r="CV167" s="11">
        <v>0.9</v>
      </c>
      <c r="CW167" s="11" t="s">
        <v>1</v>
      </c>
      <c r="CX167" s="11" t="s">
        <v>9</v>
      </c>
      <c r="CY167" s="11"/>
      <c r="CZ167" s="11" t="s">
        <v>1</v>
      </c>
      <c r="DA167" s="11" t="s">
        <v>9</v>
      </c>
      <c r="DB167" s="11"/>
      <c r="DC167" s="11" t="s">
        <v>1</v>
      </c>
      <c r="DD167" s="11" t="s">
        <v>9</v>
      </c>
      <c r="DE167" s="11"/>
      <c r="DF167" s="11" t="s">
        <v>1</v>
      </c>
      <c r="DG167" s="11" t="s">
        <v>9</v>
      </c>
      <c r="DH167" s="11"/>
      <c r="DI167" s="11"/>
      <c r="DJ167" s="11" t="s">
        <v>9</v>
      </c>
      <c r="DK167" s="11"/>
      <c r="DL167" s="11"/>
      <c r="DM167" s="23"/>
    </row>
    <row r="168" spans="1:117" ht="13.5" thickBot="1" x14ac:dyDescent="0.25">
      <c r="A168" s="22"/>
      <c r="B168" s="196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21"/>
      <c r="AB168" s="326" t="s">
        <v>704</v>
      </c>
      <c r="AC168" s="343" t="s">
        <v>177</v>
      </c>
      <c r="AD168" s="11" t="s">
        <v>9</v>
      </c>
      <c r="AE168" s="11">
        <v>0.9</v>
      </c>
      <c r="AF168" s="52" t="s">
        <v>20</v>
      </c>
      <c r="AG168" s="11" t="s">
        <v>9</v>
      </c>
      <c r="AH168" s="11">
        <v>0.6</v>
      </c>
      <c r="AI168" s="52" t="s">
        <v>20</v>
      </c>
      <c r="AJ168" s="11" t="s">
        <v>9</v>
      </c>
      <c r="AK168" s="11">
        <v>0.6</v>
      </c>
      <c r="AL168" s="52" t="s">
        <v>20</v>
      </c>
      <c r="AM168" s="11" t="s">
        <v>9</v>
      </c>
      <c r="AN168" s="11">
        <v>0.6</v>
      </c>
      <c r="AO168" s="52" t="s">
        <v>20</v>
      </c>
      <c r="AP168" s="11" t="s">
        <v>9</v>
      </c>
      <c r="AQ168" s="11">
        <v>0.9</v>
      </c>
      <c r="AR168" s="52" t="s">
        <v>20</v>
      </c>
      <c r="AS168" s="11" t="s">
        <v>9</v>
      </c>
      <c r="AT168" s="11">
        <v>0.9</v>
      </c>
      <c r="AU168" s="52" t="s">
        <v>20</v>
      </c>
      <c r="AV168" s="189"/>
      <c r="AW168" s="22"/>
      <c r="AX168" s="22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189"/>
      <c r="BW168" s="189"/>
      <c r="BX168" s="326" t="s">
        <v>1124</v>
      </c>
      <c r="BY168" s="351" t="s">
        <v>1125</v>
      </c>
      <c r="BZ168" s="11" t="s">
        <v>6</v>
      </c>
      <c r="CA168" s="11">
        <v>0.7</v>
      </c>
      <c r="CB168" s="187" t="str">
        <f t="shared" si="49"/>
        <v>IV</v>
      </c>
      <c r="CC168" s="11" t="s">
        <v>6</v>
      </c>
      <c r="CD168" s="11">
        <v>0.2</v>
      </c>
      <c r="CE168" s="187" t="str">
        <f t="shared" si="50"/>
        <v>IV</v>
      </c>
      <c r="CF168" s="11" t="s">
        <v>6</v>
      </c>
      <c r="CG168" s="11">
        <v>0.2</v>
      </c>
      <c r="CH168" s="187" t="str">
        <f t="shared" si="51"/>
        <v>IV</v>
      </c>
      <c r="CI168" s="11" t="s">
        <v>6</v>
      </c>
      <c r="CJ168" s="11">
        <v>0.2</v>
      </c>
      <c r="CK168" s="187" t="str">
        <f t="shared" si="52"/>
        <v>IV</v>
      </c>
      <c r="CL168" s="11" t="s">
        <v>6</v>
      </c>
      <c r="CM168" s="11">
        <v>0.2</v>
      </c>
      <c r="CN168" s="187" t="str">
        <f t="shared" ref="CN168:CN169" si="53">LEFT($BY168,SEARCH("-",$BY168)-1)</f>
        <v>IV</v>
      </c>
      <c r="CO168" s="11" t="s">
        <v>6</v>
      </c>
      <c r="CP168" s="11">
        <v>0.2</v>
      </c>
      <c r="CQ168" s="187" t="str">
        <f t="shared" ref="CQ168:CQ169" si="54">LEFT($BY168,SEARCH("-",$BY168)-1)</f>
        <v>IV</v>
      </c>
      <c r="CR168" s="189"/>
      <c r="CS168" s="342" t="s">
        <v>1028</v>
      </c>
      <c r="CT168" s="361" t="s">
        <v>157</v>
      </c>
      <c r="CU168" s="11" t="s">
        <v>9</v>
      </c>
      <c r="CV168" s="11">
        <v>0.9</v>
      </c>
      <c r="CW168" s="11" t="s">
        <v>1</v>
      </c>
      <c r="CX168" s="11" t="s">
        <v>9</v>
      </c>
      <c r="CY168" s="11"/>
      <c r="CZ168" s="11" t="s">
        <v>1</v>
      </c>
      <c r="DA168" s="11" t="s">
        <v>9</v>
      </c>
      <c r="DB168" s="11"/>
      <c r="DC168" s="11" t="s">
        <v>1</v>
      </c>
      <c r="DD168" s="11" t="s">
        <v>9</v>
      </c>
      <c r="DE168" s="11"/>
      <c r="DF168" s="11" t="s">
        <v>1</v>
      </c>
      <c r="DG168" s="11" t="s">
        <v>9</v>
      </c>
      <c r="DH168" s="11"/>
      <c r="DI168" s="11"/>
      <c r="DJ168" s="11" t="s">
        <v>9</v>
      </c>
      <c r="DK168" s="11"/>
      <c r="DL168" s="11"/>
      <c r="DM168" s="23"/>
    </row>
    <row r="169" spans="1:117" ht="13.5" thickBot="1" x14ac:dyDescent="0.25">
      <c r="A169" s="22"/>
      <c r="B169" s="196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21"/>
      <c r="AB169" s="22"/>
      <c r="AC169" s="22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52"/>
      <c r="AV169" s="189"/>
      <c r="AW169" s="22"/>
      <c r="AX169" s="22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189"/>
      <c r="BW169" s="189"/>
      <c r="BX169" s="395" t="s">
        <v>1172</v>
      </c>
      <c r="BY169" s="353" t="s">
        <v>175</v>
      </c>
      <c r="BZ169" s="11" t="s">
        <v>6</v>
      </c>
      <c r="CA169" s="11">
        <v>0.7</v>
      </c>
      <c r="CB169" s="187" t="str">
        <f t="shared" si="49"/>
        <v>IV</v>
      </c>
      <c r="CC169" s="11" t="s">
        <v>6</v>
      </c>
      <c r="CD169" s="11">
        <v>0.2</v>
      </c>
      <c r="CE169" s="187" t="str">
        <f t="shared" si="50"/>
        <v>IV</v>
      </c>
      <c r="CF169" s="11" t="s">
        <v>6</v>
      </c>
      <c r="CG169" s="11">
        <v>0.2</v>
      </c>
      <c r="CH169" s="187" t="str">
        <f t="shared" si="51"/>
        <v>IV</v>
      </c>
      <c r="CI169" s="11" t="s">
        <v>6</v>
      </c>
      <c r="CJ169" s="11">
        <v>0.2</v>
      </c>
      <c r="CK169" s="187" t="str">
        <f t="shared" si="52"/>
        <v>IV</v>
      </c>
      <c r="CL169" s="11" t="s">
        <v>6</v>
      </c>
      <c r="CM169" s="11">
        <v>0.2</v>
      </c>
      <c r="CN169" s="187" t="str">
        <f t="shared" si="53"/>
        <v>IV</v>
      </c>
      <c r="CO169" s="11" t="s">
        <v>6</v>
      </c>
      <c r="CP169" s="11">
        <v>0.2</v>
      </c>
      <c r="CQ169" s="187" t="str">
        <f t="shared" si="54"/>
        <v>IV</v>
      </c>
      <c r="CR169" s="189"/>
      <c r="CS169" s="204" t="s">
        <v>1038</v>
      </c>
      <c r="CT169" s="238" t="s">
        <v>158</v>
      </c>
      <c r="CU169" s="11" t="s">
        <v>9</v>
      </c>
      <c r="CV169" s="11">
        <v>0.9</v>
      </c>
      <c r="CW169" s="11" t="s">
        <v>1</v>
      </c>
      <c r="CX169" s="11" t="s">
        <v>9</v>
      </c>
      <c r="CY169" s="11"/>
      <c r="CZ169" s="11" t="s">
        <v>1</v>
      </c>
      <c r="DA169" s="11" t="s">
        <v>9</v>
      </c>
      <c r="DB169" s="11"/>
      <c r="DC169" s="11" t="s">
        <v>1</v>
      </c>
      <c r="DD169" s="11" t="s">
        <v>9</v>
      </c>
      <c r="DE169" s="11"/>
      <c r="DF169" s="11" t="s">
        <v>1</v>
      </c>
      <c r="DG169" s="11" t="s">
        <v>9</v>
      </c>
      <c r="DH169" s="11"/>
      <c r="DI169" s="11"/>
      <c r="DJ169" s="11" t="s">
        <v>9</v>
      </c>
      <c r="DK169" s="11"/>
      <c r="DL169" s="11"/>
      <c r="DM169" s="23"/>
    </row>
    <row r="170" spans="1:117" ht="13.5" thickBot="1" x14ac:dyDescent="0.25">
      <c r="A170" s="22"/>
      <c r="B170" s="196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21"/>
      <c r="AB170" s="22"/>
      <c r="AC170" s="22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189"/>
      <c r="AW170" s="22"/>
      <c r="AX170" s="22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189"/>
      <c r="BW170" s="189"/>
      <c r="BX170" s="185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87"/>
      <c r="CR170" s="189"/>
      <c r="CS170" s="204" t="s">
        <v>1029</v>
      </c>
      <c r="CT170" s="238" t="s">
        <v>158</v>
      </c>
      <c r="CU170" s="11" t="s">
        <v>9</v>
      </c>
      <c r="CV170" s="11">
        <v>0.9</v>
      </c>
      <c r="CW170" s="11" t="s">
        <v>1</v>
      </c>
      <c r="CX170" s="11" t="s">
        <v>9</v>
      </c>
      <c r="CY170" s="11"/>
      <c r="CZ170" s="11" t="s">
        <v>1</v>
      </c>
      <c r="DA170" s="11" t="s">
        <v>9</v>
      </c>
      <c r="DB170" s="11"/>
      <c r="DC170" s="11" t="s">
        <v>1</v>
      </c>
      <c r="DD170" s="11" t="s">
        <v>9</v>
      </c>
      <c r="DE170" s="11"/>
      <c r="DF170" s="11" t="s">
        <v>1</v>
      </c>
      <c r="DG170" s="11" t="s">
        <v>9</v>
      </c>
      <c r="DH170" s="11"/>
      <c r="DI170" s="11"/>
      <c r="DJ170" s="11" t="s">
        <v>9</v>
      </c>
      <c r="DK170" s="11"/>
      <c r="DL170" s="11"/>
      <c r="DM170" s="23"/>
    </row>
    <row r="171" spans="1:117" ht="13.5" thickBot="1" x14ac:dyDescent="0.25">
      <c r="A171" s="22"/>
      <c r="B171" s="196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21"/>
      <c r="AB171" s="22"/>
      <c r="AC171" s="22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189"/>
      <c r="AW171" s="22"/>
      <c r="AX171" s="22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189"/>
      <c r="BW171" s="189"/>
      <c r="BX171" s="318" t="s">
        <v>43</v>
      </c>
      <c r="BY171" s="374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89"/>
      <c r="CS171" s="332" t="s">
        <v>1030</v>
      </c>
      <c r="CT171" s="365" t="s">
        <v>160</v>
      </c>
      <c r="CU171" s="11" t="s">
        <v>9</v>
      </c>
      <c r="CV171" s="11">
        <v>0.9</v>
      </c>
      <c r="CW171" s="11" t="s">
        <v>1</v>
      </c>
      <c r="CX171" s="11" t="s">
        <v>9</v>
      </c>
      <c r="CY171" s="11"/>
      <c r="CZ171" s="11" t="s">
        <v>1</v>
      </c>
      <c r="DA171" s="11" t="s">
        <v>9</v>
      </c>
      <c r="DB171" s="11"/>
      <c r="DC171" s="11" t="s">
        <v>1</v>
      </c>
      <c r="DD171" s="11" t="s">
        <v>9</v>
      </c>
      <c r="DE171" s="11"/>
      <c r="DF171" s="11" t="s">
        <v>1</v>
      </c>
      <c r="DG171" s="11" t="s">
        <v>9</v>
      </c>
      <c r="DH171" s="11"/>
      <c r="DI171" s="11"/>
      <c r="DJ171" s="11" t="s">
        <v>9</v>
      </c>
      <c r="DK171" s="11"/>
      <c r="DL171" s="11"/>
      <c r="DM171" s="23"/>
    </row>
    <row r="172" spans="1:117" x14ac:dyDescent="0.2">
      <c r="A172" s="22"/>
      <c r="B172" s="196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189"/>
      <c r="AB172" s="22"/>
      <c r="AC172" s="22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189"/>
      <c r="AW172" s="22"/>
      <c r="AX172" s="22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189"/>
      <c r="BW172" s="189"/>
      <c r="BX172" s="334" t="s">
        <v>1126</v>
      </c>
      <c r="BY172" s="368" t="s">
        <v>149</v>
      </c>
      <c r="BZ172" s="11" t="s">
        <v>9</v>
      </c>
      <c r="CA172" s="11">
        <v>0.9</v>
      </c>
      <c r="CB172" s="187" t="str">
        <f t="shared" ref="CB172:CB233" si="55">LEFT($BY172,SEARCH("-",$BY172)-1)</f>
        <v>I</v>
      </c>
      <c r="CC172" s="11" t="s">
        <v>9</v>
      </c>
      <c r="CD172" s="11">
        <v>0.3</v>
      </c>
      <c r="CE172" s="187" t="str">
        <f t="shared" ref="CE172:CE233" si="56">LEFT($BY172,SEARCH("-",$BY172)-1)</f>
        <v>I</v>
      </c>
      <c r="CF172" s="11" t="s">
        <v>9</v>
      </c>
      <c r="CG172" s="11">
        <v>0.3</v>
      </c>
      <c r="CH172" s="187" t="str">
        <f t="shared" ref="CH172:CH233" si="57">LEFT($BY172,SEARCH("-",$BY172)-1)</f>
        <v>I</v>
      </c>
      <c r="CI172" s="11" t="s">
        <v>9</v>
      </c>
      <c r="CJ172" s="11">
        <v>0.3</v>
      </c>
      <c r="CK172" s="187" t="str">
        <f t="shared" ref="CK172:CK233" si="58">LEFT($BY172,SEARCH("-",$BY172)-1)</f>
        <v>I</v>
      </c>
      <c r="CL172" s="11" t="s">
        <v>9</v>
      </c>
      <c r="CM172" s="11">
        <v>0.3</v>
      </c>
      <c r="CN172" s="11"/>
      <c r="CO172" s="11" t="s">
        <v>9</v>
      </c>
      <c r="CP172" s="11">
        <v>0.3</v>
      </c>
      <c r="CQ172" s="11"/>
      <c r="CR172" s="189"/>
      <c r="CS172" s="327" t="s">
        <v>1031</v>
      </c>
      <c r="CT172" s="350" t="s">
        <v>160</v>
      </c>
      <c r="CU172" s="11" t="s">
        <v>9</v>
      </c>
      <c r="CV172" s="11">
        <v>0.9</v>
      </c>
      <c r="CW172" s="11" t="s">
        <v>1</v>
      </c>
      <c r="CX172" s="11" t="s">
        <v>9</v>
      </c>
      <c r="CY172" s="11"/>
      <c r="CZ172" s="11" t="s">
        <v>1</v>
      </c>
      <c r="DA172" s="11" t="s">
        <v>9</v>
      </c>
      <c r="DB172" s="11"/>
      <c r="DC172" s="11" t="s">
        <v>1</v>
      </c>
      <c r="DD172" s="11" t="s">
        <v>9</v>
      </c>
      <c r="DE172" s="11"/>
      <c r="DF172" s="11" t="s">
        <v>1</v>
      </c>
      <c r="DG172" s="11" t="s">
        <v>9</v>
      </c>
      <c r="DH172" s="11"/>
      <c r="DI172" s="11"/>
      <c r="DJ172" s="11" t="s">
        <v>9</v>
      </c>
      <c r="DK172" s="11"/>
      <c r="DL172" s="11"/>
      <c r="DM172" s="23"/>
    </row>
    <row r="173" spans="1:117" x14ac:dyDescent="0.2">
      <c r="A173" s="22"/>
      <c r="B173" s="196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189"/>
      <c r="AB173" s="22"/>
      <c r="AC173" s="22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189"/>
      <c r="AW173" s="22"/>
      <c r="AX173" s="22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189"/>
      <c r="BW173" s="189"/>
      <c r="BX173" s="330" t="s">
        <v>1127</v>
      </c>
      <c r="BY173" s="369" t="s">
        <v>151</v>
      </c>
      <c r="BZ173" s="11" t="s">
        <v>9</v>
      </c>
      <c r="CA173" s="11">
        <v>0.9</v>
      </c>
      <c r="CB173" s="187" t="str">
        <f t="shared" si="55"/>
        <v>I</v>
      </c>
      <c r="CC173" s="11" t="s">
        <v>9</v>
      </c>
      <c r="CD173" s="11">
        <v>0.3</v>
      </c>
      <c r="CE173" s="187" t="str">
        <f t="shared" si="56"/>
        <v>I</v>
      </c>
      <c r="CF173" s="11" t="s">
        <v>9</v>
      </c>
      <c r="CG173" s="11">
        <v>0.3</v>
      </c>
      <c r="CH173" s="187" t="str">
        <f t="shared" si="57"/>
        <v>I</v>
      </c>
      <c r="CI173" s="11" t="s">
        <v>9</v>
      </c>
      <c r="CJ173" s="11">
        <v>0.3</v>
      </c>
      <c r="CK173" s="187" t="str">
        <f t="shared" si="58"/>
        <v>I</v>
      </c>
      <c r="CL173" s="11" t="s">
        <v>9</v>
      </c>
      <c r="CM173" s="11">
        <v>0.3</v>
      </c>
      <c r="CN173" s="11"/>
      <c r="CO173" s="11" t="s">
        <v>9</v>
      </c>
      <c r="CP173" s="11">
        <v>0.3</v>
      </c>
      <c r="CQ173" s="11"/>
      <c r="CR173" s="189"/>
      <c r="CS173" s="327" t="s">
        <v>1032</v>
      </c>
      <c r="CT173" s="350" t="s">
        <v>160</v>
      </c>
      <c r="CU173" s="11" t="s">
        <v>9</v>
      </c>
      <c r="CV173" s="11">
        <v>0.9</v>
      </c>
      <c r="CW173" s="11" t="s">
        <v>1</v>
      </c>
      <c r="CX173" s="11" t="s">
        <v>9</v>
      </c>
      <c r="CY173" s="11"/>
      <c r="CZ173" s="11" t="s">
        <v>1</v>
      </c>
      <c r="DA173" s="11" t="s">
        <v>9</v>
      </c>
      <c r="DB173" s="11"/>
      <c r="DC173" s="11" t="s">
        <v>1</v>
      </c>
      <c r="DD173" s="11" t="s">
        <v>9</v>
      </c>
      <c r="DE173" s="11"/>
      <c r="DF173" s="11" t="s">
        <v>1</v>
      </c>
      <c r="DG173" s="11" t="s">
        <v>9</v>
      </c>
      <c r="DH173" s="11"/>
      <c r="DI173" s="11"/>
      <c r="DJ173" s="11" t="s">
        <v>9</v>
      </c>
      <c r="DK173" s="11"/>
      <c r="DL173" s="11"/>
      <c r="DM173" s="23"/>
    </row>
    <row r="174" spans="1:117" x14ac:dyDescent="0.2">
      <c r="A174" s="22"/>
      <c r="B174" s="196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189"/>
      <c r="AB174" s="22"/>
      <c r="AC174" s="22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189"/>
      <c r="AW174" s="22"/>
      <c r="AX174" s="22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189"/>
      <c r="BW174" s="189"/>
      <c r="BX174" s="342" t="s">
        <v>1128</v>
      </c>
      <c r="BY174" s="361" t="s">
        <v>152</v>
      </c>
      <c r="BZ174" s="11" t="s">
        <v>9</v>
      </c>
      <c r="CA174" s="11">
        <v>0.9</v>
      </c>
      <c r="CB174" s="187" t="str">
        <f t="shared" si="55"/>
        <v>I</v>
      </c>
      <c r="CC174" s="11" t="s">
        <v>9</v>
      </c>
      <c r="CD174" s="11">
        <v>0.3</v>
      </c>
      <c r="CE174" s="187" t="str">
        <f t="shared" si="56"/>
        <v>I</v>
      </c>
      <c r="CF174" s="11" t="s">
        <v>9</v>
      </c>
      <c r="CG174" s="11">
        <v>0.3</v>
      </c>
      <c r="CH174" s="187" t="str">
        <f t="shared" si="57"/>
        <v>I</v>
      </c>
      <c r="CI174" s="11" t="s">
        <v>9</v>
      </c>
      <c r="CJ174" s="11">
        <v>0.3</v>
      </c>
      <c r="CK174" s="187" t="str">
        <f t="shared" si="58"/>
        <v>I</v>
      </c>
      <c r="CL174" s="11" t="s">
        <v>9</v>
      </c>
      <c r="CM174" s="11">
        <v>0.3</v>
      </c>
      <c r="CN174" s="11"/>
      <c r="CO174" s="11" t="s">
        <v>9</v>
      </c>
      <c r="CP174" s="11">
        <v>0.3</v>
      </c>
      <c r="CQ174" s="11"/>
      <c r="CR174" s="189"/>
      <c r="CS174" s="342" t="s">
        <v>1033</v>
      </c>
      <c r="CT174" s="361" t="s">
        <v>160</v>
      </c>
      <c r="CU174" s="11" t="s">
        <v>9</v>
      </c>
      <c r="CV174" s="11">
        <v>0.9</v>
      </c>
      <c r="CW174" s="11" t="s">
        <v>1</v>
      </c>
      <c r="CX174" s="11" t="s">
        <v>9</v>
      </c>
      <c r="CY174" s="11"/>
      <c r="CZ174" s="11" t="s">
        <v>1</v>
      </c>
      <c r="DA174" s="11" t="s">
        <v>9</v>
      </c>
      <c r="DB174" s="11"/>
      <c r="DC174" s="11" t="s">
        <v>1</v>
      </c>
      <c r="DD174" s="11" t="s">
        <v>9</v>
      </c>
      <c r="DE174" s="11"/>
      <c r="DF174" s="11" t="s">
        <v>1</v>
      </c>
      <c r="DG174" s="11" t="s">
        <v>9</v>
      </c>
      <c r="DH174" s="11"/>
      <c r="DI174" s="11"/>
      <c r="DJ174" s="11" t="s">
        <v>9</v>
      </c>
      <c r="DK174" s="11"/>
      <c r="DL174" s="11"/>
      <c r="DM174" s="23"/>
    </row>
    <row r="175" spans="1:117" x14ac:dyDescent="0.2">
      <c r="A175" s="22"/>
      <c r="B175" s="196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189"/>
      <c r="AB175" s="22"/>
      <c r="AC175" s="22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189"/>
      <c r="AW175" s="22"/>
      <c r="AX175" s="22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189"/>
      <c r="BW175" s="189"/>
      <c r="BX175" s="321" t="s">
        <v>1129</v>
      </c>
      <c r="BY175" s="362" t="s">
        <v>471</v>
      </c>
      <c r="BZ175" s="11" t="s">
        <v>9</v>
      </c>
      <c r="CA175" s="11">
        <v>0.9</v>
      </c>
      <c r="CB175" s="187" t="str">
        <f t="shared" si="55"/>
        <v>I</v>
      </c>
      <c r="CC175" s="11" t="s">
        <v>9</v>
      </c>
      <c r="CD175" s="11">
        <v>0.3</v>
      </c>
      <c r="CE175" s="187" t="str">
        <f t="shared" si="56"/>
        <v>I</v>
      </c>
      <c r="CF175" s="11" t="s">
        <v>9</v>
      </c>
      <c r="CG175" s="11">
        <v>0.3</v>
      </c>
      <c r="CH175" s="187" t="str">
        <f t="shared" si="57"/>
        <v>I</v>
      </c>
      <c r="CI175" s="11" t="s">
        <v>9</v>
      </c>
      <c r="CJ175" s="11">
        <v>0.3</v>
      </c>
      <c r="CK175" s="187" t="str">
        <f t="shared" si="58"/>
        <v>I</v>
      </c>
      <c r="CL175" s="11" t="s">
        <v>9</v>
      </c>
      <c r="CM175" s="11">
        <v>0.3</v>
      </c>
      <c r="CN175" s="11"/>
      <c r="CO175" s="11" t="s">
        <v>9</v>
      </c>
      <c r="CP175" s="11">
        <v>0.3</v>
      </c>
      <c r="CQ175" s="11"/>
      <c r="CR175" s="189"/>
      <c r="CS175" s="321" t="s">
        <v>1039</v>
      </c>
      <c r="CT175" s="362" t="s">
        <v>161</v>
      </c>
      <c r="CU175" s="11" t="s">
        <v>9</v>
      </c>
      <c r="CV175" s="11">
        <v>0.9</v>
      </c>
      <c r="CW175" s="11" t="s">
        <v>1</v>
      </c>
      <c r="CX175" s="11" t="s">
        <v>9</v>
      </c>
      <c r="CY175" s="11"/>
      <c r="CZ175" s="11" t="s">
        <v>1</v>
      </c>
      <c r="DA175" s="11" t="s">
        <v>9</v>
      </c>
      <c r="DB175" s="11"/>
      <c r="DC175" s="11" t="s">
        <v>1</v>
      </c>
      <c r="DD175" s="11" t="s">
        <v>9</v>
      </c>
      <c r="DE175" s="11"/>
      <c r="DF175" s="11" t="s">
        <v>1</v>
      </c>
      <c r="DG175" s="11" t="s">
        <v>9</v>
      </c>
      <c r="DH175" s="11"/>
      <c r="DI175" s="11"/>
      <c r="DJ175" s="11" t="s">
        <v>9</v>
      </c>
      <c r="DK175" s="11"/>
      <c r="DL175" s="11"/>
      <c r="DM175" s="23"/>
    </row>
    <row r="176" spans="1:117" x14ac:dyDescent="0.2">
      <c r="AA176" s="189"/>
      <c r="AB176" s="22"/>
      <c r="AC176" s="22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189"/>
      <c r="AW176" s="22"/>
      <c r="AX176" s="22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189"/>
      <c r="BW176" s="189"/>
      <c r="BX176" s="322" t="s">
        <v>1130</v>
      </c>
      <c r="BY176" s="363" t="s">
        <v>154</v>
      </c>
      <c r="BZ176" s="11" t="s">
        <v>9</v>
      </c>
      <c r="CA176" s="11">
        <v>0.9</v>
      </c>
      <c r="CB176" s="187" t="str">
        <f t="shared" si="55"/>
        <v>I</v>
      </c>
      <c r="CC176" s="11" t="s">
        <v>9</v>
      </c>
      <c r="CD176" s="11">
        <v>0.3</v>
      </c>
      <c r="CE176" s="187" t="str">
        <f t="shared" si="56"/>
        <v>I</v>
      </c>
      <c r="CF176" s="11" t="s">
        <v>9</v>
      </c>
      <c r="CG176" s="11">
        <v>0.3</v>
      </c>
      <c r="CH176" s="187" t="str">
        <f t="shared" si="57"/>
        <v>I</v>
      </c>
      <c r="CI176" s="11" t="s">
        <v>9</v>
      </c>
      <c r="CJ176" s="11">
        <v>0.3</v>
      </c>
      <c r="CK176" s="187" t="str">
        <f t="shared" si="58"/>
        <v>I</v>
      </c>
      <c r="CL176" s="11" t="s">
        <v>9</v>
      </c>
      <c r="CM176" s="11">
        <v>0.3</v>
      </c>
      <c r="CN176" s="11"/>
      <c r="CO176" s="11" t="s">
        <v>9</v>
      </c>
      <c r="CP176" s="11">
        <v>0.3</v>
      </c>
      <c r="CQ176" s="11"/>
      <c r="CR176" s="189"/>
      <c r="CS176" s="322" t="s">
        <v>1040</v>
      </c>
      <c r="CT176" s="363" t="s">
        <v>162</v>
      </c>
      <c r="CU176" s="11" t="s">
        <v>9</v>
      </c>
      <c r="CV176" s="11">
        <v>0.9</v>
      </c>
      <c r="CW176" s="11" t="s">
        <v>1</v>
      </c>
      <c r="CX176" s="11" t="s">
        <v>9</v>
      </c>
      <c r="CY176" s="11"/>
      <c r="CZ176" s="11" t="s">
        <v>1</v>
      </c>
      <c r="DA176" s="11" t="s">
        <v>9</v>
      </c>
      <c r="DB176" s="11"/>
      <c r="DC176" s="11" t="s">
        <v>1</v>
      </c>
      <c r="DD176" s="11" t="s">
        <v>9</v>
      </c>
      <c r="DE176" s="11"/>
      <c r="DF176" s="11" t="s">
        <v>1</v>
      </c>
      <c r="DG176" s="11" t="s">
        <v>9</v>
      </c>
      <c r="DH176" s="11"/>
      <c r="DI176" s="11"/>
      <c r="DJ176" s="11" t="s">
        <v>9</v>
      </c>
      <c r="DK176" s="11"/>
      <c r="DL176" s="11"/>
      <c r="DM176" s="23"/>
    </row>
    <row r="177" spans="27:117" x14ac:dyDescent="0.2">
      <c r="AA177" s="189"/>
      <c r="AB177" s="22"/>
      <c r="AC177" s="22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189"/>
      <c r="AW177" s="22"/>
      <c r="AX177" s="22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189"/>
      <c r="BW177" s="189"/>
      <c r="BX177" s="393" t="s">
        <v>1134</v>
      </c>
      <c r="BY177" s="387" t="s">
        <v>1131</v>
      </c>
      <c r="BZ177" s="11" t="s">
        <v>9</v>
      </c>
      <c r="CA177" s="11">
        <v>0.9</v>
      </c>
      <c r="CB177" s="187" t="str">
        <f t="shared" si="55"/>
        <v>I</v>
      </c>
      <c r="CC177" s="11" t="s">
        <v>9</v>
      </c>
      <c r="CD177" s="11">
        <v>0.3</v>
      </c>
      <c r="CE177" s="187" t="str">
        <f t="shared" si="56"/>
        <v>I</v>
      </c>
      <c r="CF177" s="11" t="s">
        <v>9</v>
      </c>
      <c r="CG177" s="11">
        <v>0.3</v>
      </c>
      <c r="CH177" s="187" t="str">
        <f t="shared" si="57"/>
        <v>I</v>
      </c>
      <c r="CI177" s="11" t="s">
        <v>9</v>
      </c>
      <c r="CJ177" s="11">
        <v>0.3</v>
      </c>
      <c r="CK177" s="187" t="str">
        <f t="shared" si="58"/>
        <v>I</v>
      </c>
      <c r="CL177" s="11" t="s">
        <v>9</v>
      </c>
      <c r="CM177" s="11">
        <v>0.3</v>
      </c>
      <c r="CN177" s="11"/>
      <c r="CO177" s="11" t="s">
        <v>9</v>
      </c>
      <c r="CP177" s="11">
        <v>0.3</v>
      </c>
      <c r="CQ177" s="11"/>
      <c r="CR177" s="189"/>
      <c r="CS177" s="322" t="s">
        <v>1034</v>
      </c>
      <c r="CT177" s="363" t="s">
        <v>167</v>
      </c>
      <c r="CU177" s="11" t="s">
        <v>9</v>
      </c>
      <c r="CV177" s="11">
        <v>0.9</v>
      </c>
      <c r="CW177" s="11" t="s">
        <v>2</v>
      </c>
      <c r="CX177" s="11" t="s">
        <v>9</v>
      </c>
      <c r="CY177" s="11"/>
      <c r="CZ177" s="11" t="s">
        <v>2</v>
      </c>
      <c r="DA177" s="11" t="s">
        <v>9</v>
      </c>
      <c r="DB177" s="11"/>
      <c r="DC177" s="11" t="s">
        <v>2</v>
      </c>
      <c r="DD177" s="11" t="s">
        <v>9</v>
      </c>
      <c r="DE177" s="11"/>
      <c r="DF177" s="11" t="s">
        <v>2</v>
      </c>
      <c r="DG177" s="11" t="s">
        <v>9</v>
      </c>
      <c r="DH177" s="11"/>
      <c r="DI177" s="11"/>
      <c r="DJ177" s="11" t="s">
        <v>9</v>
      </c>
      <c r="DK177" s="11"/>
      <c r="DL177" s="11"/>
      <c r="DM177" s="23"/>
    </row>
    <row r="178" spans="27:117" ht="13.5" thickBot="1" x14ac:dyDescent="0.25">
      <c r="AA178" s="189"/>
      <c r="AB178" s="22"/>
      <c r="AC178" s="22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189"/>
      <c r="AW178" s="22"/>
      <c r="AX178" s="22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189"/>
      <c r="BW178" s="189"/>
      <c r="BX178" s="394" t="s">
        <v>1135</v>
      </c>
      <c r="BY178" s="390" t="s">
        <v>1131</v>
      </c>
      <c r="BZ178" s="11" t="s">
        <v>9</v>
      </c>
      <c r="CA178" s="11">
        <v>0.9</v>
      </c>
      <c r="CB178" s="187" t="str">
        <f t="shared" si="55"/>
        <v>I</v>
      </c>
      <c r="CC178" s="11" t="s">
        <v>9</v>
      </c>
      <c r="CD178" s="11">
        <v>0.3</v>
      </c>
      <c r="CE178" s="187" t="str">
        <f t="shared" si="56"/>
        <v>I</v>
      </c>
      <c r="CF178" s="11" t="s">
        <v>9</v>
      </c>
      <c r="CG178" s="11">
        <v>0.3</v>
      </c>
      <c r="CH178" s="187" t="str">
        <f t="shared" si="57"/>
        <v>I</v>
      </c>
      <c r="CI178" s="11" t="s">
        <v>9</v>
      </c>
      <c r="CJ178" s="11">
        <v>0.3</v>
      </c>
      <c r="CK178" s="187" t="str">
        <f t="shared" si="58"/>
        <v>I</v>
      </c>
      <c r="CL178" s="11" t="s">
        <v>9</v>
      </c>
      <c r="CM178" s="11">
        <v>0.3</v>
      </c>
      <c r="CN178" s="11"/>
      <c r="CO178" s="11" t="s">
        <v>9</v>
      </c>
      <c r="CP178" s="11">
        <v>0.3</v>
      </c>
      <c r="CQ178" s="11"/>
      <c r="CR178" s="189"/>
      <c r="CS178" s="321" t="s">
        <v>886</v>
      </c>
      <c r="CT178" s="362" t="s">
        <v>208</v>
      </c>
      <c r="CU178" s="11" t="s">
        <v>9</v>
      </c>
      <c r="CV178" s="11">
        <v>0.9</v>
      </c>
      <c r="CW178" s="11" t="s">
        <v>2</v>
      </c>
      <c r="CX178" s="11" t="s">
        <v>9</v>
      </c>
      <c r="CY178" s="11"/>
      <c r="CZ178" s="11" t="s">
        <v>2</v>
      </c>
      <c r="DA178" s="11" t="s">
        <v>9</v>
      </c>
      <c r="DB178" s="11"/>
      <c r="DC178" s="11" t="s">
        <v>2</v>
      </c>
      <c r="DD178" s="11" t="s">
        <v>9</v>
      </c>
      <c r="DE178" s="11"/>
      <c r="DF178" s="11" t="s">
        <v>2</v>
      </c>
      <c r="DG178" s="11" t="s">
        <v>9</v>
      </c>
      <c r="DH178" s="11"/>
      <c r="DI178" s="11"/>
      <c r="DJ178" s="11" t="s">
        <v>9</v>
      </c>
      <c r="DK178" s="11"/>
      <c r="DL178" s="11"/>
      <c r="DM178" s="23"/>
    </row>
    <row r="179" spans="27:117" x14ac:dyDescent="0.2">
      <c r="AA179" s="189"/>
      <c r="AB179" s="22"/>
      <c r="AC179" s="22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189"/>
      <c r="AW179" s="22"/>
      <c r="AX179" s="22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W179" s="189"/>
      <c r="BX179" s="355" t="s">
        <v>1132</v>
      </c>
      <c r="BY179" s="349" t="s">
        <v>205</v>
      </c>
      <c r="BZ179" s="11" t="s">
        <v>9</v>
      </c>
      <c r="CA179" s="11">
        <v>0.9</v>
      </c>
      <c r="CB179" s="187" t="str">
        <f t="shared" si="55"/>
        <v>II</v>
      </c>
      <c r="CC179" s="11" t="s">
        <v>9</v>
      </c>
      <c r="CD179" s="11">
        <v>0.3</v>
      </c>
      <c r="CE179" s="187" t="str">
        <f t="shared" si="56"/>
        <v>II</v>
      </c>
      <c r="CF179" s="11" t="s">
        <v>9</v>
      </c>
      <c r="CG179" s="11">
        <v>0.3</v>
      </c>
      <c r="CH179" s="187" t="str">
        <f t="shared" si="57"/>
        <v>II</v>
      </c>
      <c r="CI179" s="11" t="s">
        <v>9</v>
      </c>
      <c r="CJ179" s="11">
        <v>0.3</v>
      </c>
      <c r="CK179" s="187" t="str">
        <f t="shared" si="58"/>
        <v>II</v>
      </c>
      <c r="CL179" s="11" t="s">
        <v>9</v>
      </c>
      <c r="CM179" s="11">
        <v>0.3</v>
      </c>
      <c r="CN179" s="11"/>
      <c r="CO179" s="11" t="s">
        <v>9</v>
      </c>
      <c r="CP179" s="11">
        <v>0.3</v>
      </c>
      <c r="CQ179" s="11"/>
      <c r="CR179" s="189"/>
      <c r="CS179" s="322" t="s">
        <v>887</v>
      </c>
      <c r="CT179" s="363" t="s">
        <v>209</v>
      </c>
      <c r="CU179" s="11" t="s">
        <v>9</v>
      </c>
      <c r="CV179" s="11">
        <v>0.9</v>
      </c>
      <c r="CW179" s="11" t="s">
        <v>2</v>
      </c>
      <c r="CX179" s="11" t="s">
        <v>9</v>
      </c>
      <c r="CY179" s="11"/>
      <c r="CZ179" s="11" t="s">
        <v>2</v>
      </c>
      <c r="DA179" s="11" t="s">
        <v>9</v>
      </c>
      <c r="DB179" s="11"/>
      <c r="DC179" s="11" t="s">
        <v>2</v>
      </c>
      <c r="DD179" s="11" t="s">
        <v>9</v>
      </c>
      <c r="DE179" s="11"/>
      <c r="DF179" s="11" t="s">
        <v>2</v>
      </c>
      <c r="DG179" s="11" t="s">
        <v>9</v>
      </c>
      <c r="DH179" s="11"/>
      <c r="DI179" s="11"/>
      <c r="DJ179" s="11" t="s">
        <v>9</v>
      </c>
      <c r="DK179" s="11"/>
      <c r="DL179" s="11"/>
      <c r="DM179" s="23"/>
    </row>
    <row r="180" spans="27:117" x14ac:dyDescent="0.2">
      <c r="AA180" s="189"/>
      <c r="AB180" s="22"/>
      <c r="AC180" s="22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189"/>
      <c r="AW180" s="22"/>
      <c r="AX180" s="22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W180" s="189"/>
      <c r="BX180" s="342" t="s">
        <v>1133</v>
      </c>
      <c r="BY180" s="361" t="s">
        <v>205</v>
      </c>
      <c r="BZ180" s="11" t="s">
        <v>9</v>
      </c>
      <c r="CA180" s="11">
        <v>0.9</v>
      </c>
      <c r="CB180" s="187" t="str">
        <f t="shared" si="55"/>
        <v>II</v>
      </c>
      <c r="CC180" s="11" t="s">
        <v>9</v>
      </c>
      <c r="CD180" s="11">
        <v>0.3</v>
      </c>
      <c r="CE180" s="187" t="str">
        <f t="shared" si="56"/>
        <v>II</v>
      </c>
      <c r="CF180" s="11" t="s">
        <v>9</v>
      </c>
      <c r="CG180" s="11">
        <v>0.3</v>
      </c>
      <c r="CH180" s="187" t="str">
        <f t="shared" si="57"/>
        <v>II</v>
      </c>
      <c r="CI180" s="11" t="s">
        <v>9</v>
      </c>
      <c r="CJ180" s="11">
        <v>0.3</v>
      </c>
      <c r="CK180" s="187" t="str">
        <f t="shared" si="58"/>
        <v>II</v>
      </c>
      <c r="CL180" s="11" t="s">
        <v>9</v>
      </c>
      <c r="CM180" s="11">
        <v>0.3</v>
      </c>
      <c r="CN180" s="11"/>
      <c r="CO180" s="11" t="s">
        <v>9</v>
      </c>
      <c r="CP180" s="11">
        <v>0.3</v>
      </c>
      <c r="CQ180" s="11"/>
      <c r="CR180" s="189"/>
      <c r="CS180" s="321" t="s">
        <v>1041</v>
      </c>
      <c r="CT180" s="362" t="s">
        <v>221</v>
      </c>
      <c r="CU180" s="11" t="s">
        <v>9</v>
      </c>
      <c r="CV180" s="11">
        <v>0.9</v>
      </c>
      <c r="CW180" s="11" t="s">
        <v>2</v>
      </c>
      <c r="CX180" s="11" t="s">
        <v>9</v>
      </c>
      <c r="CY180" s="11"/>
      <c r="CZ180" s="11" t="s">
        <v>2</v>
      </c>
      <c r="DA180" s="11" t="s">
        <v>9</v>
      </c>
      <c r="DB180" s="11"/>
      <c r="DC180" s="11" t="s">
        <v>2</v>
      </c>
      <c r="DD180" s="11" t="s">
        <v>9</v>
      </c>
      <c r="DE180" s="11"/>
      <c r="DF180" s="11" t="s">
        <v>2</v>
      </c>
      <c r="DG180" s="11" t="s">
        <v>9</v>
      </c>
      <c r="DH180" s="11"/>
      <c r="DI180" s="11"/>
      <c r="DJ180" s="11" t="s">
        <v>9</v>
      </c>
      <c r="DK180" s="11"/>
      <c r="DL180" s="11"/>
      <c r="DM180" s="23"/>
    </row>
    <row r="181" spans="27:117" x14ac:dyDescent="0.2">
      <c r="AA181" s="189"/>
      <c r="AB181" s="22"/>
      <c r="AC181" s="22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W181" s="22"/>
      <c r="AX181" s="22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W181" s="189"/>
      <c r="BX181" s="321" t="s">
        <v>1136</v>
      </c>
      <c r="BY181" s="362" t="s">
        <v>206</v>
      </c>
      <c r="BZ181" s="11" t="s">
        <v>9</v>
      </c>
      <c r="CA181" s="11">
        <v>0.9</v>
      </c>
      <c r="CB181" s="187" t="str">
        <f t="shared" si="55"/>
        <v>II</v>
      </c>
      <c r="CC181" s="11" t="s">
        <v>9</v>
      </c>
      <c r="CD181" s="11">
        <v>0.3</v>
      </c>
      <c r="CE181" s="187" t="str">
        <f t="shared" si="56"/>
        <v>II</v>
      </c>
      <c r="CF181" s="11" t="s">
        <v>9</v>
      </c>
      <c r="CG181" s="11">
        <v>0.3</v>
      </c>
      <c r="CH181" s="187" t="str">
        <f t="shared" si="57"/>
        <v>II</v>
      </c>
      <c r="CI181" s="11" t="s">
        <v>9</v>
      </c>
      <c r="CJ181" s="11">
        <v>0.3</v>
      </c>
      <c r="CK181" s="187" t="str">
        <f t="shared" si="58"/>
        <v>II</v>
      </c>
      <c r="CL181" s="11" t="s">
        <v>9</v>
      </c>
      <c r="CM181" s="11">
        <v>0.3</v>
      </c>
      <c r="CN181" s="11"/>
      <c r="CO181" s="11" t="s">
        <v>9</v>
      </c>
      <c r="CP181" s="11">
        <v>0.3</v>
      </c>
      <c r="CQ181" s="11"/>
      <c r="CR181" s="189"/>
      <c r="CS181" s="322" t="s">
        <v>888</v>
      </c>
      <c r="CT181" s="363" t="s">
        <v>407</v>
      </c>
      <c r="CU181" s="11" t="s">
        <v>9</v>
      </c>
      <c r="CV181" s="11">
        <v>0.9</v>
      </c>
      <c r="CW181" s="11" t="s">
        <v>2</v>
      </c>
      <c r="CX181" s="11" t="s">
        <v>9</v>
      </c>
      <c r="CY181" s="11"/>
      <c r="CZ181" s="11" t="s">
        <v>2</v>
      </c>
      <c r="DA181" s="11" t="s">
        <v>9</v>
      </c>
      <c r="DB181" s="11"/>
      <c r="DC181" s="11" t="s">
        <v>2</v>
      </c>
      <c r="DD181" s="11" t="s">
        <v>9</v>
      </c>
      <c r="DE181" s="11"/>
      <c r="DF181" s="11" t="s">
        <v>2</v>
      </c>
      <c r="DG181" s="11" t="s">
        <v>9</v>
      </c>
      <c r="DH181" s="11"/>
      <c r="DI181" s="11"/>
      <c r="DJ181" s="11" t="s">
        <v>9</v>
      </c>
      <c r="DK181" s="11"/>
      <c r="DL181" s="11"/>
      <c r="DM181" s="23"/>
    </row>
    <row r="182" spans="27:117" x14ac:dyDescent="0.2">
      <c r="AA182" s="189"/>
      <c r="AB182" s="22"/>
      <c r="AC182" s="22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W182" s="22"/>
      <c r="AX182" s="22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W182" s="189"/>
      <c r="BX182" s="322" t="s">
        <v>1137</v>
      </c>
      <c r="BY182" s="363" t="s">
        <v>157</v>
      </c>
      <c r="BZ182" s="11" t="s">
        <v>9</v>
      </c>
      <c r="CA182" s="11">
        <v>0.9</v>
      </c>
      <c r="CB182" s="187" t="str">
        <f t="shared" si="55"/>
        <v>II</v>
      </c>
      <c r="CC182" s="11" t="s">
        <v>9</v>
      </c>
      <c r="CD182" s="11">
        <v>0.3</v>
      </c>
      <c r="CE182" s="187" t="str">
        <f t="shared" si="56"/>
        <v>II</v>
      </c>
      <c r="CF182" s="11" t="s">
        <v>9</v>
      </c>
      <c r="CG182" s="11">
        <v>0.3</v>
      </c>
      <c r="CH182" s="187" t="str">
        <f t="shared" si="57"/>
        <v>II</v>
      </c>
      <c r="CI182" s="11" t="s">
        <v>9</v>
      </c>
      <c r="CJ182" s="11">
        <v>0.3</v>
      </c>
      <c r="CK182" s="187" t="str">
        <f t="shared" si="58"/>
        <v>II</v>
      </c>
      <c r="CL182" s="11" t="s">
        <v>9</v>
      </c>
      <c r="CM182" s="11">
        <v>0.3</v>
      </c>
      <c r="CN182" s="11"/>
      <c r="CO182" s="11" t="s">
        <v>9</v>
      </c>
      <c r="CP182" s="11">
        <v>0.3</v>
      </c>
      <c r="CQ182" s="11"/>
      <c r="CR182" s="189"/>
      <c r="CS182" s="321" t="s">
        <v>1042</v>
      </c>
      <c r="CT182" s="362" t="s">
        <v>457</v>
      </c>
      <c r="CU182" s="11" t="s">
        <v>9</v>
      </c>
      <c r="CV182" s="11">
        <v>0.9</v>
      </c>
      <c r="CW182" s="11" t="s">
        <v>2</v>
      </c>
      <c r="CX182" s="11" t="s">
        <v>9</v>
      </c>
      <c r="CY182" s="11"/>
      <c r="CZ182" s="11" t="s">
        <v>2</v>
      </c>
      <c r="DA182" s="11" t="s">
        <v>9</v>
      </c>
      <c r="DB182" s="11"/>
      <c r="DC182" s="11" t="s">
        <v>2</v>
      </c>
      <c r="DD182" s="11" t="s">
        <v>9</v>
      </c>
      <c r="DE182" s="11"/>
      <c r="DF182" s="11" t="s">
        <v>2</v>
      </c>
      <c r="DG182" s="11" t="s">
        <v>9</v>
      </c>
      <c r="DH182" s="11"/>
      <c r="DI182" s="11"/>
      <c r="DJ182" s="11" t="s">
        <v>9</v>
      </c>
      <c r="DK182" s="11"/>
      <c r="DL182" s="11"/>
      <c r="DM182" s="23"/>
    </row>
    <row r="183" spans="27:117" x14ac:dyDescent="0.2">
      <c r="AA183" s="189"/>
      <c r="AB183" s="22"/>
      <c r="AC183" s="22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W183" s="22"/>
      <c r="AX183" s="22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W183" s="189"/>
      <c r="BX183" s="329" t="s">
        <v>1138</v>
      </c>
      <c r="BY183" s="364" t="s">
        <v>159</v>
      </c>
      <c r="BZ183" s="11" t="s">
        <v>9</v>
      </c>
      <c r="CA183" s="11">
        <v>0.9</v>
      </c>
      <c r="CB183" s="187" t="str">
        <f t="shared" si="55"/>
        <v>II</v>
      </c>
      <c r="CC183" s="11" t="s">
        <v>9</v>
      </c>
      <c r="CD183" s="11">
        <v>0.3</v>
      </c>
      <c r="CE183" s="187" t="str">
        <f t="shared" si="56"/>
        <v>II</v>
      </c>
      <c r="CF183" s="11" t="s">
        <v>9</v>
      </c>
      <c r="CG183" s="11">
        <v>0.3</v>
      </c>
      <c r="CH183" s="187" t="str">
        <f t="shared" si="57"/>
        <v>II</v>
      </c>
      <c r="CI183" s="11" t="s">
        <v>9</v>
      </c>
      <c r="CJ183" s="11">
        <v>0.3</v>
      </c>
      <c r="CK183" s="187" t="str">
        <f t="shared" si="58"/>
        <v>II</v>
      </c>
      <c r="CL183" s="11" t="s">
        <v>9</v>
      </c>
      <c r="CM183" s="11">
        <v>0.3</v>
      </c>
      <c r="CN183" s="11"/>
      <c r="CO183" s="11" t="s">
        <v>9</v>
      </c>
      <c r="CP183" s="11">
        <v>0.3</v>
      </c>
      <c r="CQ183" s="11"/>
      <c r="CR183" s="189"/>
      <c r="CS183" s="322" t="s">
        <v>1043</v>
      </c>
      <c r="CT183" s="363" t="s">
        <v>441</v>
      </c>
      <c r="CU183" s="11" t="s">
        <v>9</v>
      </c>
      <c r="CV183" s="11">
        <v>0.9</v>
      </c>
      <c r="CW183" s="11" t="s">
        <v>2</v>
      </c>
      <c r="CX183" s="11" t="s">
        <v>9</v>
      </c>
      <c r="CY183" s="11"/>
      <c r="CZ183" s="11" t="s">
        <v>2</v>
      </c>
      <c r="DA183" s="11" t="s">
        <v>9</v>
      </c>
      <c r="DB183" s="11"/>
      <c r="DC183" s="11" t="s">
        <v>2</v>
      </c>
      <c r="DD183" s="11" t="s">
        <v>9</v>
      </c>
      <c r="DE183" s="11"/>
      <c r="DF183" s="11" t="s">
        <v>2</v>
      </c>
      <c r="DG183" s="11" t="s">
        <v>9</v>
      </c>
      <c r="DH183" s="11"/>
      <c r="DI183" s="11"/>
      <c r="DJ183" s="11" t="s">
        <v>9</v>
      </c>
      <c r="DK183" s="11"/>
      <c r="DL183" s="11"/>
      <c r="DM183" s="23"/>
    </row>
    <row r="184" spans="27:117" ht="13.5" thickBot="1" x14ac:dyDescent="0.25">
      <c r="AA184" s="189"/>
      <c r="AB184" s="22"/>
      <c r="AC184" s="22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W184" s="22"/>
      <c r="AX184" s="22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W184" s="189"/>
      <c r="BX184" s="332" t="s">
        <v>1142</v>
      </c>
      <c r="BY184" s="365" t="s">
        <v>232</v>
      </c>
      <c r="BZ184" s="11" t="s">
        <v>9</v>
      </c>
      <c r="CA184" s="11">
        <v>0.9</v>
      </c>
      <c r="CB184" s="187" t="str">
        <f t="shared" si="55"/>
        <v>II</v>
      </c>
      <c r="CC184" s="11" t="s">
        <v>9</v>
      </c>
      <c r="CD184" s="11">
        <v>0.3</v>
      </c>
      <c r="CE184" s="187" t="str">
        <f t="shared" si="56"/>
        <v>II</v>
      </c>
      <c r="CF184" s="11" t="s">
        <v>9</v>
      </c>
      <c r="CG184" s="11">
        <v>0.3</v>
      </c>
      <c r="CH184" s="187" t="str">
        <f t="shared" si="57"/>
        <v>II</v>
      </c>
      <c r="CI184" s="11" t="s">
        <v>9</v>
      </c>
      <c r="CJ184" s="11">
        <v>0.3</v>
      </c>
      <c r="CK184" s="187" t="str">
        <f t="shared" si="58"/>
        <v>II</v>
      </c>
      <c r="CL184" s="11" t="s">
        <v>9</v>
      </c>
      <c r="CM184" s="11">
        <v>0.3</v>
      </c>
      <c r="CN184" s="11"/>
      <c r="CO184" s="11" t="s">
        <v>9</v>
      </c>
      <c r="CP184" s="11">
        <v>0.3</v>
      </c>
      <c r="CQ184" s="11"/>
      <c r="CR184" s="189"/>
      <c r="CS184" s="346" t="s">
        <v>1044</v>
      </c>
      <c r="CT184" s="367" t="s">
        <v>442</v>
      </c>
      <c r="CU184" s="11" t="s">
        <v>9</v>
      </c>
      <c r="CV184" s="11">
        <v>0.9</v>
      </c>
      <c r="CW184" s="11" t="s">
        <v>2</v>
      </c>
      <c r="CX184" s="11" t="s">
        <v>9</v>
      </c>
      <c r="CY184" s="11"/>
      <c r="CZ184" s="11" t="s">
        <v>2</v>
      </c>
      <c r="DA184" s="11" t="s">
        <v>9</v>
      </c>
      <c r="DB184" s="11"/>
      <c r="DC184" s="11" t="s">
        <v>2</v>
      </c>
      <c r="DD184" s="11" t="s">
        <v>9</v>
      </c>
      <c r="DE184" s="11"/>
      <c r="DF184" s="11" t="s">
        <v>2</v>
      </c>
      <c r="DG184" s="11" t="s">
        <v>9</v>
      </c>
      <c r="DH184" s="11"/>
      <c r="DI184" s="11"/>
      <c r="DJ184" s="11" t="s">
        <v>9</v>
      </c>
      <c r="DK184" s="11"/>
      <c r="DL184" s="11"/>
      <c r="DM184" s="23"/>
    </row>
    <row r="185" spans="27:117" x14ac:dyDescent="0.2">
      <c r="AA185" s="189"/>
      <c r="AB185" s="22"/>
      <c r="AC185" s="22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W185" s="22"/>
      <c r="AX185" s="22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W185" s="189"/>
      <c r="BX185" s="342" t="s">
        <v>1139</v>
      </c>
      <c r="BY185" s="361" t="s">
        <v>232</v>
      </c>
      <c r="BZ185" s="11" t="s">
        <v>9</v>
      </c>
      <c r="CA185" s="11">
        <v>0.9</v>
      </c>
      <c r="CB185" s="187" t="str">
        <f t="shared" si="55"/>
        <v>II</v>
      </c>
      <c r="CC185" s="11" t="s">
        <v>9</v>
      </c>
      <c r="CD185" s="11">
        <v>0.3</v>
      </c>
      <c r="CE185" s="187" t="str">
        <f t="shared" si="56"/>
        <v>II</v>
      </c>
      <c r="CF185" s="11" t="s">
        <v>9</v>
      </c>
      <c r="CG185" s="11">
        <v>0.3</v>
      </c>
      <c r="CH185" s="187" t="str">
        <f t="shared" si="57"/>
        <v>II</v>
      </c>
      <c r="CI185" s="11" t="s">
        <v>9</v>
      </c>
      <c r="CJ185" s="11">
        <v>0.3</v>
      </c>
      <c r="CK185" s="187" t="str">
        <f t="shared" si="58"/>
        <v>II</v>
      </c>
      <c r="CL185" s="11" t="s">
        <v>9</v>
      </c>
      <c r="CM185" s="11">
        <v>0.3</v>
      </c>
      <c r="CN185" s="11"/>
      <c r="CO185" s="11" t="s">
        <v>9</v>
      </c>
      <c r="CP185" s="11">
        <v>0.3</v>
      </c>
      <c r="CQ185" s="11"/>
      <c r="CR185" s="189"/>
      <c r="CS185" s="355" t="s">
        <v>889</v>
      </c>
      <c r="CT185" s="349" t="s">
        <v>176</v>
      </c>
      <c r="CU185" s="11" t="s">
        <v>9</v>
      </c>
      <c r="CV185" s="11">
        <v>0.9</v>
      </c>
      <c r="CW185" s="11" t="s">
        <v>20</v>
      </c>
      <c r="CX185" s="11" t="s">
        <v>9</v>
      </c>
      <c r="CY185" s="11"/>
      <c r="CZ185" s="11" t="s">
        <v>20</v>
      </c>
      <c r="DA185" s="11" t="s">
        <v>9</v>
      </c>
      <c r="DB185" s="11"/>
      <c r="DC185" s="11" t="s">
        <v>20</v>
      </c>
      <c r="DD185" s="11" t="s">
        <v>9</v>
      </c>
      <c r="DE185" s="11"/>
      <c r="DF185" s="11" t="s">
        <v>20</v>
      </c>
      <c r="DG185" s="11" t="s">
        <v>9</v>
      </c>
      <c r="DH185" s="11"/>
      <c r="DI185" s="11" t="s">
        <v>20</v>
      </c>
      <c r="DJ185" s="11" t="s">
        <v>9</v>
      </c>
      <c r="DL185" s="11" t="s">
        <v>20</v>
      </c>
      <c r="DM185" s="23"/>
    </row>
    <row r="186" spans="27:117" x14ac:dyDescent="0.2">
      <c r="AA186" s="189"/>
      <c r="AB186" s="22"/>
      <c r="AC186" s="22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W186" s="22"/>
      <c r="AX186" s="22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W186" s="189"/>
      <c r="BX186" s="329" t="s">
        <v>1140</v>
      </c>
      <c r="BY186" s="364" t="s">
        <v>160</v>
      </c>
      <c r="BZ186" s="11" t="s">
        <v>9</v>
      </c>
      <c r="CA186" s="11">
        <v>0.9</v>
      </c>
      <c r="CB186" s="187" t="str">
        <f t="shared" si="55"/>
        <v>II</v>
      </c>
      <c r="CC186" s="11" t="s">
        <v>9</v>
      </c>
      <c r="CD186" s="11">
        <v>0.3</v>
      </c>
      <c r="CE186" s="187" t="str">
        <f t="shared" si="56"/>
        <v>II</v>
      </c>
      <c r="CF186" s="11" t="s">
        <v>9</v>
      </c>
      <c r="CG186" s="11">
        <v>0.3</v>
      </c>
      <c r="CH186" s="187" t="str">
        <f t="shared" si="57"/>
        <v>II</v>
      </c>
      <c r="CI186" s="11" t="s">
        <v>9</v>
      </c>
      <c r="CJ186" s="11">
        <v>0.3</v>
      </c>
      <c r="CK186" s="187" t="str">
        <f t="shared" si="58"/>
        <v>II</v>
      </c>
      <c r="CL186" s="11" t="s">
        <v>9</v>
      </c>
      <c r="CM186" s="11">
        <v>0.3</v>
      </c>
      <c r="CN186" s="11"/>
      <c r="CO186" s="11" t="s">
        <v>9</v>
      </c>
      <c r="CP186" s="11">
        <v>0.3</v>
      </c>
      <c r="CQ186" s="11"/>
      <c r="CR186" s="189"/>
      <c r="CS186" s="342" t="s">
        <v>890</v>
      </c>
      <c r="CT186" s="361" t="s">
        <v>176</v>
      </c>
      <c r="CU186" s="11" t="s">
        <v>9</v>
      </c>
      <c r="CV186" s="11">
        <v>0.9</v>
      </c>
      <c r="CW186" s="11" t="s">
        <v>20</v>
      </c>
      <c r="CX186" s="11" t="s">
        <v>9</v>
      </c>
      <c r="CY186" s="11"/>
      <c r="CZ186" s="11" t="s">
        <v>20</v>
      </c>
      <c r="DA186" s="11" t="s">
        <v>9</v>
      </c>
      <c r="DB186" s="11"/>
      <c r="DC186" s="11" t="s">
        <v>20</v>
      </c>
      <c r="DD186" s="11" t="s">
        <v>9</v>
      </c>
      <c r="DE186" s="11"/>
      <c r="DF186" s="11" t="s">
        <v>20</v>
      </c>
      <c r="DG186" s="11" t="s">
        <v>9</v>
      </c>
      <c r="DH186" s="11"/>
      <c r="DI186" s="11" t="s">
        <v>20</v>
      </c>
      <c r="DJ186" s="11" t="s">
        <v>9</v>
      </c>
      <c r="DL186" s="11" t="s">
        <v>20</v>
      </c>
      <c r="DM186" s="23"/>
    </row>
    <row r="187" spans="27:117" x14ac:dyDescent="0.2">
      <c r="AA187" s="189"/>
      <c r="AB187" s="22"/>
      <c r="AC187" s="22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W187" s="22"/>
      <c r="AX187" s="22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W187" s="189"/>
      <c r="BX187" s="330" t="s">
        <v>1141</v>
      </c>
      <c r="BY187" s="369" t="s">
        <v>160</v>
      </c>
      <c r="BZ187" s="11" t="s">
        <v>9</v>
      </c>
      <c r="CA187" s="11">
        <v>0.9</v>
      </c>
      <c r="CB187" s="187" t="str">
        <f t="shared" si="55"/>
        <v>II</v>
      </c>
      <c r="CC187" s="11" t="s">
        <v>9</v>
      </c>
      <c r="CD187" s="11">
        <v>0.3</v>
      </c>
      <c r="CE187" s="187" t="str">
        <f t="shared" si="56"/>
        <v>II</v>
      </c>
      <c r="CF187" s="11" t="s">
        <v>9</v>
      </c>
      <c r="CG187" s="11">
        <v>0.3</v>
      </c>
      <c r="CH187" s="187" t="str">
        <f t="shared" si="57"/>
        <v>II</v>
      </c>
      <c r="CI187" s="11" t="s">
        <v>9</v>
      </c>
      <c r="CJ187" s="11">
        <v>0.3</v>
      </c>
      <c r="CK187" s="187" t="str">
        <f t="shared" si="58"/>
        <v>II</v>
      </c>
      <c r="CL187" s="11" t="s">
        <v>9</v>
      </c>
      <c r="CM187" s="11">
        <v>0.3</v>
      </c>
      <c r="CN187" s="11"/>
      <c r="CO187" s="11" t="s">
        <v>9</v>
      </c>
      <c r="CP187" s="11">
        <v>0.3</v>
      </c>
      <c r="CQ187" s="11"/>
      <c r="CR187" s="189"/>
      <c r="CS187" s="329" t="s">
        <v>599</v>
      </c>
      <c r="CT187" s="364" t="s">
        <v>210</v>
      </c>
      <c r="CU187" s="11" t="s">
        <v>9</v>
      </c>
      <c r="CV187" s="11">
        <v>0.9</v>
      </c>
      <c r="CW187" s="11" t="s">
        <v>20</v>
      </c>
      <c r="CX187" s="11" t="s">
        <v>9</v>
      </c>
      <c r="CY187" s="11"/>
      <c r="CZ187" s="11" t="s">
        <v>20</v>
      </c>
      <c r="DA187" s="11" t="s">
        <v>9</v>
      </c>
      <c r="DB187" s="11"/>
      <c r="DC187" s="11" t="s">
        <v>20</v>
      </c>
      <c r="DD187" s="11" t="s">
        <v>9</v>
      </c>
      <c r="DE187" s="11"/>
      <c r="DF187" s="11" t="s">
        <v>20</v>
      </c>
      <c r="DG187" s="11" t="s">
        <v>9</v>
      </c>
      <c r="DH187" s="11"/>
      <c r="DI187" s="11" t="s">
        <v>20</v>
      </c>
      <c r="DJ187" s="11" t="s">
        <v>9</v>
      </c>
      <c r="DL187" s="11" t="s">
        <v>20</v>
      </c>
      <c r="DM187" s="23"/>
    </row>
    <row r="188" spans="27:117" x14ac:dyDescent="0.2">
      <c r="AA188" s="189"/>
      <c r="AB188" s="22"/>
      <c r="AC188" s="22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W188" s="22"/>
      <c r="AX188" s="22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W188" s="189"/>
      <c r="BX188" s="372" t="s">
        <v>1143</v>
      </c>
      <c r="BY188" s="373" t="s">
        <v>440</v>
      </c>
      <c r="BZ188" s="11" t="s">
        <v>9</v>
      </c>
      <c r="CA188" s="11">
        <v>0.9</v>
      </c>
      <c r="CB188" s="187" t="str">
        <f t="shared" si="55"/>
        <v>II</v>
      </c>
      <c r="CC188" s="11" t="s">
        <v>9</v>
      </c>
      <c r="CD188" s="11">
        <v>0.3</v>
      </c>
      <c r="CE188" s="187" t="str">
        <f t="shared" si="56"/>
        <v>II</v>
      </c>
      <c r="CF188" s="11" t="s">
        <v>9</v>
      </c>
      <c r="CG188" s="11">
        <v>0.3</v>
      </c>
      <c r="CH188" s="187" t="str">
        <f t="shared" si="57"/>
        <v>II</v>
      </c>
      <c r="CI188" s="11" t="s">
        <v>9</v>
      </c>
      <c r="CJ188" s="11">
        <v>0.3</v>
      </c>
      <c r="CK188" s="187" t="str">
        <f t="shared" si="58"/>
        <v>II</v>
      </c>
      <c r="CL188" s="11" t="s">
        <v>9</v>
      </c>
      <c r="CM188" s="11">
        <v>0.3</v>
      </c>
      <c r="CN188" s="11"/>
      <c r="CO188" s="11" t="s">
        <v>9</v>
      </c>
      <c r="CP188" s="11">
        <v>0.3</v>
      </c>
      <c r="CQ188" s="11"/>
      <c r="CR188" s="189"/>
      <c r="CS188" s="204" t="s">
        <v>891</v>
      </c>
      <c r="CT188" s="238" t="s">
        <v>210</v>
      </c>
      <c r="CU188" s="11" t="s">
        <v>9</v>
      </c>
      <c r="CV188" s="11">
        <v>0.9</v>
      </c>
      <c r="CW188" s="11" t="s">
        <v>20</v>
      </c>
      <c r="CX188" s="11" t="s">
        <v>9</v>
      </c>
      <c r="CY188" s="11"/>
      <c r="CZ188" s="11" t="s">
        <v>20</v>
      </c>
      <c r="DA188" s="11" t="s">
        <v>9</v>
      </c>
      <c r="DB188" s="11"/>
      <c r="DC188" s="11" t="s">
        <v>20</v>
      </c>
      <c r="DD188" s="11" t="s">
        <v>9</v>
      </c>
      <c r="DE188" s="11"/>
      <c r="DF188" s="11" t="s">
        <v>20</v>
      </c>
      <c r="DG188" s="11" t="s">
        <v>9</v>
      </c>
      <c r="DH188" s="11"/>
      <c r="DI188" s="11" t="s">
        <v>20</v>
      </c>
      <c r="DJ188" s="11" t="s">
        <v>9</v>
      </c>
      <c r="DL188" s="11" t="s">
        <v>20</v>
      </c>
      <c r="DM188" s="23"/>
    </row>
    <row r="189" spans="27:117" x14ac:dyDescent="0.2">
      <c r="AA189" s="189"/>
      <c r="AB189" s="22"/>
      <c r="AC189" s="22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W189" s="22"/>
      <c r="AX189" s="22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W189" s="189"/>
      <c r="BX189" s="321" t="s">
        <v>1144</v>
      </c>
      <c r="BY189" s="362" t="s">
        <v>162</v>
      </c>
      <c r="BZ189" s="11" t="s">
        <v>9</v>
      </c>
      <c r="CA189" s="11">
        <v>0.9</v>
      </c>
      <c r="CB189" s="187" t="str">
        <f t="shared" si="55"/>
        <v>II</v>
      </c>
      <c r="CC189" s="11" t="s">
        <v>9</v>
      </c>
      <c r="CD189" s="11">
        <v>0.3</v>
      </c>
      <c r="CE189" s="187" t="str">
        <f t="shared" si="56"/>
        <v>II</v>
      </c>
      <c r="CF189" s="11" t="s">
        <v>9</v>
      </c>
      <c r="CG189" s="11">
        <v>0.3</v>
      </c>
      <c r="CH189" s="187" t="str">
        <f t="shared" si="57"/>
        <v>II</v>
      </c>
      <c r="CI189" s="11" t="s">
        <v>9</v>
      </c>
      <c r="CJ189" s="11">
        <v>0.3</v>
      </c>
      <c r="CK189" s="187" t="str">
        <f t="shared" si="58"/>
        <v>II</v>
      </c>
      <c r="CL189" s="11" t="s">
        <v>9</v>
      </c>
      <c r="CM189" s="11">
        <v>0.3</v>
      </c>
      <c r="CN189" s="11"/>
      <c r="CO189" s="11" t="s">
        <v>9</v>
      </c>
      <c r="CP189" s="11">
        <v>0.3</v>
      </c>
      <c r="CQ189" s="11"/>
      <c r="CR189" s="189"/>
      <c r="CS189" s="204" t="s">
        <v>600</v>
      </c>
      <c r="CT189" s="238" t="s">
        <v>210</v>
      </c>
      <c r="CU189" s="11" t="s">
        <v>9</v>
      </c>
      <c r="CV189" s="11">
        <v>0.9</v>
      </c>
      <c r="CW189" s="11" t="s">
        <v>20</v>
      </c>
      <c r="CX189" s="11" t="s">
        <v>9</v>
      </c>
      <c r="CY189" s="11"/>
      <c r="CZ189" s="11" t="s">
        <v>20</v>
      </c>
      <c r="DA189" s="11" t="s">
        <v>9</v>
      </c>
      <c r="DB189" s="11"/>
      <c r="DC189" s="11" t="s">
        <v>20</v>
      </c>
      <c r="DD189" s="11" t="s">
        <v>9</v>
      </c>
      <c r="DE189" s="11"/>
      <c r="DF189" s="11" t="s">
        <v>20</v>
      </c>
      <c r="DG189" s="11" t="s">
        <v>9</v>
      </c>
      <c r="DH189" s="11"/>
      <c r="DI189" s="11" t="s">
        <v>20</v>
      </c>
      <c r="DJ189" s="11" t="s">
        <v>9</v>
      </c>
      <c r="DL189" s="11" t="s">
        <v>20</v>
      </c>
      <c r="DM189" s="23"/>
    </row>
    <row r="190" spans="27:117" x14ac:dyDescent="0.2">
      <c r="AA190" s="189"/>
      <c r="AB190" s="22"/>
      <c r="AC190" s="22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W190" s="22"/>
      <c r="AX190" s="22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W190" s="189"/>
      <c r="BX190" s="322" t="s">
        <v>1145</v>
      </c>
      <c r="BY190" s="363" t="s">
        <v>235</v>
      </c>
      <c r="BZ190" s="11" t="s">
        <v>9</v>
      </c>
      <c r="CA190" s="11">
        <v>0.9</v>
      </c>
      <c r="CB190" s="187" t="str">
        <f t="shared" si="55"/>
        <v>II</v>
      </c>
      <c r="CC190" s="11" t="s">
        <v>9</v>
      </c>
      <c r="CD190" s="11">
        <v>0.3</v>
      </c>
      <c r="CE190" s="187" t="str">
        <f t="shared" si="56"/>
        <v>II</v>
      </c>
      <c r="CF190" s="11" t="s">
        <v>9</v>
      </c>
      <c r="CG190" s="11">
        <v>0.3</v>
      </c>
      <c r="CH190" s="187" t="str">
        <f t="shared" si="57"/>
        <v>II</v>
      </c>
      <c r="CI190" s="11" t="s">
        <v>9</v>
      </c>
      <c r="CJ190" s="11">
        <v>0.3</v>
      </c>
      <c r="CK190" s="187" t="str">
        <f t="shared" si="58"/>
        <v>II</v>
      </c>
      <c r="CL190" s="11" t="s">
        <v>9</v>
      </c>
      <c r="CM190" s="11">
        <v>0.3</v>
      </c>
      <c r="CN190" s="11"/>
      <c r="CO190" s="11" t="s">
        <v>9</v>
      </c>
      <c r="CP190" s="11">
        <v>0.3</v>
      </c>
      <c r="CQ190" s="11"/>
      <c r="CR190" s="189"/>
      <c r="CS190" s="330" t="s">
        <v>892</v>
      </c>
      <c r="CT190" s="369" t="s">
        <v>210</v>
      </c>
      <c r="CU190" s="11" t="s">
        <v>9</v>
      </c>
      <c r="CV190" s="11">
        <v>0.9</v>
      </c>
      <c r="CW190" s="11" t="s">
        <v>20</v>
      </c>
      <c r="CX190" s="11" t="s">
        <v>9</v>
      </c>
      <c r="CY190" s="11"/>
      <c r="CZ190" s="11" t="s">
        <v>20</v>
      </c>
      <c r="DA190" s="11" t="s">
        <v>9</v>
      </c>
      <c r="DB190" s="11"/>
      <c r="DC190" s="11" t="s">
        <v>20</v>
      </c>
      <c r="DD190" s="11" t="s">
        <v>9</v>
      </c>
      <c r="DE190" s="11"/>
      <c r="DF190" s="11" t="s">
        <v>20</v>
      </c>
      <c r="DG190" s="11" t="s">
        <v>9</v>
      </c>
      <c r="DH190" s="11"/>
      <c r="DI190" s="11" t="s">
        <v>20</v>
      </c>
      <c r="DJ190" s="11" t="s">
        <v>9</v>
      </c>
      <c r="DL190" s="11" t="s">
        <v>20</v>
      </c>
      <c r="DM190" s="23"/>
    </row>
    <row r="191" spans="27:117" x14ac:dyDescent="0.2">
      <c r="AA191" s="189"/>
      <c r="AB191" s="22"/>
      <c r="AC191" s="22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BW191" s="189"/>
      <c r="BX191" s="321" t="s">
        <v>1146</v>
      </c>
      <c r="BY191" s="362" t="s">
        <v>236</v>
      </c>
      <c r="BZ191" s="11" t="s">
        <v>9</v>
      </c>
      <c r="CA191" s="11">
        <v>0.9</v>
      </c>
      <c r="CB191" s="187" t="str">
        <f t="shared" si="55"/>
        <v>II</v>
      </c>
      <c r="CC191" s="11" t="s">
        <v>9</v>
      </c>
      <c r="CD191" s="11">
        <v>0.3</v>
      </c>
      <c r="CE191" s="187" t="str">
        <f t="shared" si="56"/>
        <v>II</v>
      </c>
      <c r="CF191" s="11" t="s">
        <v>9</v>
      </c>
      <c r="CG191" s="11">
        <v>0.3</v>
      </c>
      <c r="CH191" s="187" t="str">
        <f t="shared" si="57"/>
        <v>II</v>
      </c>
      <c r="CI191" s="11" t="s">
        <v>9</v>
      </c>
      <c r="CJ191" s="11">
        <v>0.3</v>
      </c>
      <c r="CK191" s="187" t="str">
        <f t="shared" si="58"/>
        <v>II</v>
      </c>
      <c r="CL191" s="11" t="s">
        <v>9</v>
      </c>
      <c r="CM191" s="11">
        <v>0.3</v>
      </c>
      <c r="CN191" s="11"/>
      <c r="CO191" s="11" t="s">
        <v>9</v>
      </c>
      <c r="CP191" s="11">
        <v>0.3</v>
      </c>
      <c r="CQ191" s="11"/>
      <c r="CR191" s="189"/>
      <c r="CS191" s="332" t="s">
        <v>893</v>
      </c>
      <c r="CT191" s="365" t="s">
        <v>177</v>
      </c>
      <c r="CU191" s="11" t="s">
        <v>9</v>
      </c>
      <c r="CV191" s="11">
        <v>0.9</v>
      </c>
      <c r="CW191" s="11" t="s">
        <v>20</v>
      </c>
      <c r="CX191" s="11" t="s">
        <v>9</v>
      </c>
      <c r="CY191" s="11"/>
      <c r="CZ191" s="11" t="s">
        <v>20</v>
      </c>
      <c r="DA191" s="11" t="s">
        <v>9</v>
      </c>
      <c r="DB191" s="11"/>
      <c r="DC191" s="11" t="s">
        <v>20</v>
      </c>
      <c r="DD191" s="11" t="s">
        <v>9</v>
      </c>
      <c r="DE191" s="11"/>
      <c r="DF191" s="11" t="s">
        <v>20</v>
      </c>
      <c r="DG191" s="11" t="s">
        <v>9</v>
      </c>
      <c r="DH191" s="11"/>
      <c r="DI191" s="11" t="s">
        <v>20</v>
      </c>
      <c r="DJ191" s="11" t="s">
        <v>9</v>
      </c>
      <c r="DL191" s="11" t="s">
        <v>20</v>
      </c>
      <c r="DM191" s="23"/>
    </row>
    <row r="192" spans="27:117" x14ac:dyDescent="0.2">
      <c r="AA192" s="189"/>
      <c r="AB192" s="22"/>
      <c r="AC192" s="22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BW192" s="189"/>
      <c r="BX192" s="332" t="s">
        <v>1148</v>
      </c>
      <c r="BY192" s="365" t="s">
        <v>237</v>
      </c>
      <c r="BZ192" s="11" t="s">
        <v>9</v>
      </c>
      <c r="CA192" s="11">
        <v>0.9</v>
      </c>
      <c r="CB192" s="187" t="str">
        <f t="shared" si="55"/>
        <v>II</v>
      </c>
      <c r="CC192" s="11" t="s">
        <v>9</v>
      </c>
      <c r="CD192" s="11">
        <v>0.3</v>
      </c>
      <c r="CE192" s="187" t="str">
        <f t="shared" si="56"/>
        <v>II</v>
      </c>
      <c r="CF192" s="11" t="s">
        <v>9</v>
      </c>
      <c r="CG192" s="11">
        <v>0.3</v>
      </c>
      <c r="CH192" s="187" t="str">
        <f t="shared" si="57"/>
        <v>II</v>
      </c>
      <c r="CI192" s="11" t="s">
        <v>9</v>
      </c>
      <c r="CJ192" s="11">
        <v>0.3</v>
      </c>
      <c r="CK192" s="187" t="str">
        <f t="shared" si="58"/>
        <v>II</v>
      </c>
      <c r="CL192" s="11" t="s">
        <v>9</v>
      </c>
      <c r="CM192" s="11">
        <v>0.3</v>
      </c>
      <c r="CN192" s="11"/>
      <c r="CO192" s="11" t="s">
        <v>9</v>
      </c>
      <c r="CP192" s="11">
        <v>0.3</v>
      </c>
      <c r="CQ192" s="11"/>
      <c r="CR192" s="189"/>
      <c r="CS192" s="327" t="s">
        <v>894</v>
      </c>
      <c r="CT192" s="350" t="s">
        <v>177</v>
      </c>
      <c r="CU192" s="11" t="s">
        <v>9</v>
      </c>
      <c r="CV192" s="11">
        <v>0.9</v>
      </c>
      <c r="CW192" s="11" t="s">
        <v>20</v>
      </c>
      <c r="CX192" s="11" t="s">
        <v>9</v>
      </c>
      <c r="CY192" s="11"/>
      <c r="CZ192" s="11" t="s">
        <v>20</v>
      </c>
      <c r="DA192" s="11" t="s">
        <v>9</v>
      </c>
      <c r="DB192" s="11"/>
      <c r="DC192" s="11" t="s">
        <v>20</v>
      </c>
      <c r="DD192" s="11" t="s">
        <v>9</v>
      </c>
      <c r="DE192" s="11"/>
      <c r="DF192" s="11" t="s">
        <v>20</v>
      </c>
      <c r="DG192" s="11" t="s">
        <v>9</v>
      </c>
      <c r="DH192" s="11"/>
      <c r="DI192" s="11" t="s">
        <v>20</v>
      </c>
      <c r="DJ192" s="11" t="s">
        <v>9</v>
      </c>
      <c r="DL192" s="11" t="s">
        <v>20</v>
      </c>
      <c r="DM192" s="23"/>
    </row>
    <row r="193" spans="27:117" x14ac:dyDescent="0.2">
      <c r="AA193" s="189"/>
      <c r="AB193" s="22"/>
      <c r="AC193" s="22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BW193" s="189"/>
      <c r="BX193" s="342" t="s">
        <v>1149</v>
      </c>
      <c r="BY193" s="361" t="s">
        <v>237</v>
      </c>
      <c r="BZ193" s="11" t="s">
        <v>9</v>
      </c>
      <c r="CA193" s="11">
        <v>0.9</v>
      </c>
      <c r="CB193" s="187" t="str">
        <f t="shared" si="55"/>
        <v>II</v>
      </c>
      <c r="CC193" s="11" t="s">
        <v>9</v>
      </c>
      <c r="CD193" s="11">
        <v>0.3</v>
      </c>
      <c r="CE193" s="187" t="str">
        <f t="shared" si="56"/>
        <v>II</v>
      </c>
      <c r="CF193" s="11" t="s">
        <v>9</v>
      </c>
      <c r="CG193" s="11">
        <v>0.3</v>
      </c>
      <c r="CH193" s="187" t="str">
        <f t="shared" si="57"/>
        <v>II</v>
      </c>
      <c r="CI193" s="11" t="s">
        <v>9</v>
      </c>
      <c r="CJ193" s="11">
        <v>0.3</v>
      </c>
      <c r="CK193" s="187" t="str">
        <f t="shared" si="58"/>
        <v>II</v>
      </c>
      <c r="CL193" s="11" t="s">
        <v>9</v>
      </c>
      <c r="CM193" s="11">
        <v>0.3</v>
      </c>
      <c r="CN193" s="11"/>
      <c r="CO193" s="11" t="s">
        <v>9</v>
      </c>
      <c r="CP193" s="11">
        <v>0.3</v>
      </c>
      <c r="CQ193" s="11"/>
      <c r="CR193" s="189"/>
      <c r="CS193" s="327" t="s">
        <v>895</v>
      </c>
      <c r="CT193" s="350" t="s">
        <v>177</v>
      </c>
      <c r="CU193" s="11" t="s">
        <v>9</v>
      </c>
      <c r="CV193" s="11">
        <v>0.9</v>
      </c>
      <c r="CW193" s="11" t="s">
        <v>20</v>
      </c>
      <c r="CX193" s="11" t="s">
        <v>9</v>
      </c>
      <c r="CY193" s="11"/>
      <c r="CZ193" s="11" t="s">
        <v>20</v>
      </c>
      <c r="DA193" s="11" t="s">
        <v>9</v>
      </c>
      <c r="DB193" s="11"/>
      <c r="DC193" s="11" t="s">
        <v>20</v>
      </c>
      <c r="DD193" s="11" t="s">
        <v>9</v>
      </c>
      <c r="DE193" s="11"/>
      <c r="DF193" s="11" t="s">
        <v>20</v>
      </c>
      <c r="DG193" s="11" t="s">
        <v>9</v>
      </c>
      <c r="DH193" s="11"/>
      <c r="DI193" s="11" t="s">
        <v>20</v>
      </c>
      <c r="DJ193" s="11" t="s">
        <v>9</v>
      </c>
      <c r="DL193" s="11" t="s">
        <v>20</v>
      </c>
      <c r="DM193" s="23"/>
    </row>
    <row r="194" spans="27:117" x14ac:dyDescent="0.2">
      <c r="AA194" s="189"/>
      <c r="AB194" s="22"/>
      <c r="AC194" s="22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BW194" s="189"/>
      <c r="BX194" s="321" t="s">
        <v>1147</v>
      </c>
      <c r="BY194" s="362" t="s">
        <v>402</v>
      </c>
      <c r="BZ194" s="11" t="s">
        <v>9</v>
      </c>
      <c r="CA194" s="11">
        <v>0.9</v>
      </c>
      <c r="CB194" s="187" t="str">
        <f t="shared" si="55"/>
        <v>II</v>
      </c>
      <c r="CC194" s="11" t="s">
        <v>9</v>
      </c>
      <c r="CD194" s="11">
        <v>0.3</v>
      </c>
      <c r="CE194" s="187" t="str">
        <f t="shared" si="56"/>
        <v>II</v>
      </c>
      <c r="CF194" s="11" t="s">
        <v>9</v>
      </c>
      <c r="CG194" s="11">
        <v>0.3</v>
      </c>
      <c r="CH194" s="187" t="str">
        <f t="shared" si="57"/>
        <v>II</v>
      </c>
      <c r="CI194" s="11" t="s">
        <v>9</v>
      </c>
      <c r="CJ194" s="11">
        <v>0.3</v>
      </c>
      <c r="CK194" s="187" t="str">
        <f t="shared" si="58"/>
        <v>II</v>
      </c>
      <c r="CL194" s="11" t="s">
        <v>9</v>
      </c>
      <c r="CM194" s="11">
        <v>0.3</v>
      </c>
      <c r="CN194" s="11"/>
      <c r="CO194" s="11" t="s">
        <v>9</v>
      </c>
      <c r="CP194" s="11">
        <v>0.3</v>
      </c>
      <c r="CQ194" s="11"/>
      <c r="CR194" s="189"/>
      <c r="CS194" s="342" t="s">
        <v>896</v>
      </c>
      <c r="CT194" s="361" t="s">
        <v>177</v>
      </c>
      <c r="CU194" s="11" t="s">
        <v>9</v>
      </c>
      <c r="CV194" s="11">
        <v>0.9</v>
      </c>
      <c r="CW194" s="11" t="s">
        <v>20</v>
      </c>
      <c r="CX194" s="11" t="s">
        <v>9</v>
      </c>
      <c r="CY194" s="11"/>
      <c r="CZ194" s="11" t="s">
        <v>20</v>
      </c>
      <c r="DA194" s="11" t="s">
        <v>9</v>
      </c>
      <c r="DB194" s="11"/>
      <c r="DC194" s="11" t="s">
        <v>20</v>
      </c>
      <c r="DD194" s="11" t="s">
        <v>9</v>
      </c>
      <c r="DE194" s="11"/>
      <c r="DF194" s="11" t="s">
        <v>20</v>
      </c>
      <c r="DG194" s="11" t="s">
        <v>9</v>
      </c>
      <c r="DH194" s="11"/>
      <c r="DI194" s="11" t="s">
        <v>20</v>
      </c>
      <c r="DJ194" s="11" t="s">
        <v>9</v>
      </c>
      <c r="DL194" s="11" t="s">
        <v>20</v>
      </c>
      <c r="DM194" s="23"/>
    </row>
    <row r="195" spans="27:117" x14ac:dyDescent="0.2">
      <c r="AA195" s="189"/>
      <c r="AB195" s="22"/>
      <c r="AC195" s="22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BW195" s="189"/>
      <c r="BX195" s="332" t="s">
        <v>1151</v>
      </c>
      <c r="BY195" s="365" t="s">
        <v>403</v>
      </c>
      <c r="BZ195" s="11" t="s">
        <v>9</v>
      </c>
      <c r="CA195" s="11">
        <v>0.9</v>
      </c>
      <c r="CB195" s="187" t="str">
        <f t="shared" si="55"/>
        <v>II</v>
      </c>
      <c r="CC195" s="11" t="s">
        <v>9</v>
      </c>
      <c r="CD195" s="11">
        <v>0.3</v>
      </c>
      <c r="CE195" s="187" t="str">
        <f t="shared" si="56"/>
        <v>II</v>
      </c>
      <c r="CF195" s="11" t="s">
        <v>9</v>
      </c>
      <c r="CG195" s="11">
        <v>0.3</v>
      </c>
      <c r="CH195" s="187" t="str">
        <f t="shared" si="57"/>
        <v>II</v>
      </c>
      <c r="CI195" s="11" t="s">
        <v>9</v>
      </c>
      <c r="CJ195" s="11">
        <v>0.3</v>
      </c>
      <c r="CK195" s="187" t="str">
        <f t="shared" si="58"/>
        <v>II</v>
      </c>
      <c r="CL195" s="11" t="s">
        <v>9</v>
      </c>
      <c r="CM195" s="11">
        <v>0.3</v>
      </c>
      <c r="CN195" s="11"/>
      <c r="CO195" s="11" t="s">
        <v>9</v>
      </c>
      <c r="CP195" s="11">
        <v>0.3</v>
      </c>
      <c r="CQ195" s="11"/>
      <c r="CR195" s="189"/>
      <c r="CS195" s="329" t="s">
        <v>897</v>
      </c>
      <c r="CT195" s="364" t="s">
        <v>223</v>
      </c>
      <c r="CU195" s="11" t="s">
        <v>9</v>
      </c>
      <c r="CV195" s="11">
        <v>0.9</v>
      </c>
      <c r="CW195" s="11" t="s">
        <v>20</v>
      </c>
      <c r="CX195" s="11" t="s">
        <v>9</v>
      </c>
      <c r="CY195" s="11"/>
      <c r="CZ195" s="11" t="s">
        <v>20</v>
      </c>
      <c r="DA195" s="11" t="s">
        <v>9</v>
      </c>
      <c r="DB195" s="11"/>
      <c r="DC195" s="11" t="s">
        <v>20</v>
      </c>
      <c r="DD195" s="11" t="s">
        <v>9</v>
      </c>
      <c r="DE195" s="11"/>
      <c r="DF195" s="11" t="s">
        <v>20</v>
      </c>
      <c r="DG195" s="11" t="s">
        <v>9</v>
      </c>
      <c r="DH195" s="11"/>
      <c r="DI195" s="11" t="s">
        <v>20</v>
      </c>
      <c r="DJ195" s="11" t="s">
        <v>9</v>
      </c>
      <c r="DL195" s="11" t="s">
        <v>20</v>
      </c>
      <c r="DM195" s="23"/>
    </row>
    <row r="196" spans="27:117" x14ac:dyDescent="0.2">
      <c r="AA196" s="189"/>
      <c r="AB196" s="22"/>
      <c r="AC196" s="22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BW196" s="189"/>
      <c r="BX196" s="342" t="s">
        <v>1150</v>
      </c>
      <c r="BY196" s="361" t="s">
        <v>403</v>
      </c>
      <c r="BZ196" s="11" t="s">
        <v>9</v>
      </c>
      <c r="CA196" s="11">
        <v>0.9</v>
      </c>
      <c r="CB196" s="187" t="str">
        <f t="shared" si="55"/>
        <v>II</v>
      </c>
      <c r="CC196" s="11" t="s">
        <v>9</v>
      </c>
      <c r="CD196" s="11">
        <v>0.3</v>
      </c>
      <c r="CE196" s="187" t="str">
        <f t="shared" si="56"/>
        <v>II</v>
      </c>
      <c r="CF196" s="11" t="s">
        <v>9</v>
      </c>
      <c r="CG196" s="11">
        <v>0.3</v>
      </c>
      <c r="CH196" s="187" t="str">
        <f t="shared" si="57"/>
        <v>II</v>
      </c>
      <c r="CI196" s="11" t="s">
        <v>9</v>
      </c>
      <c r="CJ196" s="11">
        <v>0.3</v>
      </c>
      <c r="CK196" s="187" t="str">
        <f t="shared" si="58"/>
        <v>II</v>
      </c>
      <c r="CL196" s="11" t="s">
        <v>9</v>
      </c>
      <c r="CM196" s="11">
        <v>0.3</v>
      </c>
      <c r="CN196" s="11"/>
      <c r="CO196" s="11" t="s">
        <v>9</v>
      </c>
      <c r="CP196" s="11">
        <v>0.3</v>
      </c>
      <c r="CQ196" s="11"/>
      <c r="CR196" s="189"/>
      <c r="CS196" s="330" t="s">
        <v>898</v>
      </c>
      <c r="CT196" s="369" t="s">
        <v>223</v>
      </c>
      <c r="CU196" s="11" t="s">
        <v>9</v>
      </c>
      <c r="CV196" s="11">
        <v>0.9</v>
      </c>
      <c r="CW196" s="11" t="s">
        <v>20</v>
      </c>
      <c r="CX196" s="11" t="s">
        <v>9</v>
      </c>
      <c r="CY196" s="11"/>
      <c r="CZ196" s="11" t="s">
        <v>20</v>
      </c>
      <c r="DA196" s="11" t="s">
        <v>9</v>
      </c>
      <c r="DB196" s="11"/>
      <c r="DC196" s="11" t="s">
        <v>20</v>
      </c>
      <c r="DD196" s="11" t="s">
        <v>9</v>
      </c>
      <c r="DE196" s="11"/>
      <c r="DF196" s="11" t="s">
        <v>20</v>
      </c>
      <c r="DG196" s="11" t="s">
        <v>9</v>
      </c>
      <c r="DH196" s="11"/>
      <c r="DI196" s="11" t="s">
        <v>20</v>
      </c>
      <c r="DJ196" s="11" t="s">
        <v>9</v>
      </c>
      <c r="DL196" s="11" t="s">
        <v>20</v>
      </c>
      <c r="DM196" s="23"/>
    </row>
    <row r="197" spans="27:117" x14ac:dyDescent="0.2">
      <c r="AA197" s="189"/>
      <c r="AB197" s="22"/>
      <c r="AC197" s="22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BW197" s="189"/>
      <c r="BX197" s="321" t="s">
        <v>1152</v>
      </c>
      <c r="BY197" s="362" t="s">
        <v>404</v>
      </c>
      <c r="BZ197" s="11" t="s">
        <v>9</v>
      </c>
      <c r="CA197" s="11">
        <v>0.9</v>
      </c>
      <c r="CB197" s="187" t="str">
        <f t="shared" si="55"/>
        <v>II</v>
      </c>
      <c r="CC197" s="11" t="s">
        <v>9</v>
      </c>
      <c r="CD197" s="11">
        <v>0.3</v>
      </c>
      <c r="CE197" s="187" t="str">
        <f t="shared" si="56"/>
        <v>II</v>
      </c>
      <c r="CF197" s="11" t="s">
        <v>9</v>
      </c>
      <c r="CG197" s="11">
        <v>0.3</v>
      </c>
      <c r="CH197" s="187" t="str">
        <f t="shared" si="57"/>
        <v>II</v>
      </c>
      <c r="CI197" s="11" t="s">
        <v>9</v>
      </c>
      <c r="CJ197" s="11">
        <v>0.3</v>
      </c>
      <c r="CK197" s="187" t="str">
        <f t="shared" si="58"/>
        <v>II</v>
      </c>
      <c r="CL197" s="11" t="s">
        <v>9</v>
      </c>
      <c r="CM197" s="11">
        <v>0.3</v>
      </c>
      <c r="CN197" s="11"/>
      <c r="CO197" s="11" t="s">
        <v>9</v>
      </c>
      <c r="CP197" s="11">
        <v>0.3</v>
      </c>
      <c r="CQ197" s="11"/>
      <c r="CR197" s="189"/>
      <c r="CS197" s="329" t="s">
        <v>1045</v>
      </c>
      <c r="CT197" s="364" t="s">
        <v>211</v>
      </c>
      <c r="CU197" s="11" t="s">
        <v>9</v>
      </c>
      <c r="CV197" s="11">
        <v>0.9</v>
      </c>
      <c r="CW197" s="11" t="s">
        <v>20</v>
      </c>
      <c r="CX197" s="11" t="s">
        <v>9</v>
      </c>
      <c r="CY197" s="11"/>
      <c r="CZ197" s="11" t="s">
        <v>20</v>
      </c>
      <c r="DA197" s="11" t="s">
        <v>9</v>
      </c>
      <c r="DB197" s="11"/>
      <c r="DC197" s="11" t="s">
        <v>20</v>
      </c>
      <c r="DD197" s="11" t="s">
        <v>9</v>
      </c>
      <c r="DE197" s="11"/>
      <c r="DF197" s="11" t="s">
        <v>20</v>
      </c>
      <c r="DG197" s="11" t="s">
        <v>9</v>
      </c>
      <c r="DH197" s="11"/>
      <c r="DI197" s="11" t="s">
        <v>20</v>
      </c>
      <c r="DJ197" s="11" t="s">
        <v>9</v>
      </c>
      <c r="DL197" s="11" t="s">
        <v>20</v>
      </c>
      <c r="DM197" s="23"/>
    </row>
    <row r="198" spans="27:117" x14ac:dyDescent="0.2">
      <c r="AA198" s="189"/>
      <c r="AB198" s="22"/>
      <c r="AC198" s="22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BW198" s="189"/>
      <c r="BX198" s="332" t="s">
        <v>1153</v>
      </c>
      <c r="BY198" s="365" t="s">
        <v>405</v>
      </c>
      <c r="BZ198" s="11" t="s">
        <v>9</v>
      </c>
      <c r="CA198" s="11">
        <v>0.9</v>
      </c>
      <c r="CB198" s="187" t="str">
        <f t="shared" si="55"/>
        <v>II</v>
      </c>
      <c r="CC198" s="11" t="s">
        <v>9</v>
      </c>
      <c r="CD198" s="11">
        <v>0.3</v>
      </c>
      <c r="CE198" s="187" t="str">
        <f t="shared" si="56"/>
        <v>II</v>
      </c>
      <c r="CF198" s="11" t="s">
        <v>9</v>
      </c>
      <c r="CG198" s="11">
        <v>0.3</v>
      </c>
      <c r="CH198" s="187" t="str">
        <f t="shared" si="57"/>
        <v>II</v>
      </c>
      <c r="CI198" s="11" t="s">
        <v>9</v>
      </c>
      <c r="CJ198" s="11">
        <v>0.3</v>
      </c>
      <c r="CK198" s="187" t="str">
        <f t="shared" si="58"/>
        <v>II</v>
      </c>
      <c r="CL198" s="11" t="s">
        <v>9</v>
      </c>
      <c r="CM198" s="11">
        <v>0.3</v>
      </c>
      <c r="CN198" s="11"/>
      <c r="CO198" s="11" t="s">
        <v>9</v>
      </c>
      <c r="CP198" s="11">
        <v>0.3</v>
      </c>
      <c r="CQ198" s="11"/>
      <c r="CR198" s="189"/>
      <c r="CS198" s="321" t="s">
        <v>899</v>
      </c>
      <c r="CT198" s="362" t="s">
        <v>224</v>
      </c>
      <c r="CU198" s="11" t="s">
        <v>9</v>
      </c>
      <c r="CV198" s="11">
        <v>0.9</v>
      </c>
      <c r="CW198" s="11" t="s">
        <v>20</v>
      </c>
      <c r="CX198" s="11" t="s">
        <v>9</v>
      </c>
      <c r="CY198" s="11"/>
      <c r="CZ198" s="11" t="s">
        <v>20</v>
      </c>
      <c r="DA198" s="11" t="s">
        <v>9</v>
      </c>
      <c r="DB198" s="11"/>
      <c r="DC198" s="11" t="s">
        <v>20</v>
      </c>
      <c r="DD198" s="11" t="s">
        <v>9</v>
      </c>
      <c r="DE198" s="11"/>
      <c r="DF198" s="11" t="s">
        <v>20</v>
      </c>
      <c r="DG198" s="11" t="s">
        <v>9</v>
      </c>
      <c r="DH198" s="11"/>
      <c r="DI198" s="11" t="s">
        <v>20</v>
      </c>
      <c r="DJ198" s="11" t="s">
        <v>9</v>
      </c>
      <c r="DL198" s="11" t="s">
        <v>20</v>
      </c>
      <c r="DM198" s="23"/>
    </row>
    <row r="199" spans="27:117" ht="13.5" thickBot="1" x14ac:dyDescent="0.25">
      <c r="AA199" s="189"/>
      <c r="AU199" s="3"/>
      <c r="BW199" s="189"/>
      <c r="BX199" s="391" t="s">
        <v>1154</v>
      </c>
      <c r="BY199" s="388" t="s">
        <v>1155</v>
      </c>
      <c r="BZ199" s="11" t="s">
        <v>9</v>
      </c>
      <c r="CA199" s="11">
        <v>0.9</v>
      </c>
      <c r="CB199" s="187" t="str">
        <f t="shared" si="55"/>
        <v>II</v>
      </c>
      <c r="CC199" s="11" t="s">
        <v>9</v>
      </c>
      <c r="CD199" s="11">
        <v>0.3</v>
      </c>
      <c r="CE199" s="187" t="str">
        <f t="shared" si="56"/>
        <v>II</v>
      </c>
      <c r="CF199" s="11" t="s">
        <v>9</v>
      </c>
      <c r="CG199" s="11">
        <v>0.3</v>
      </c>
      <c r="CH199" s="187" t="str">
        <f t="shared" si="57"/>
        <v>II</v>
      </c>
      <c r="CI199" s="11" t="s">
        <v>9</v>
      </c>
      <c r="CJ199" s="11">
        <v>0.3</v>
      </c>
      <c r="CK199" s="187" t="str">
        <f t="shared" si="58"/>
        <v>II</v>
      </c>
      <c r="CL199" s="11" t="s">
        <v>9</v>
      </c>
      <c r="CM199" s="11">
        <v>0.3</v>
      </c>
      <c r="CN199" s="11"/>
      <c r="CO199" s="11" t="s">
        <v>9</v>
      </c>
      <c r="CP199" s="11">
        <v>0.3</v>
      </c>
      <c r="CQ199" s="11"/>
      <c r="CR199" s="189"/>
      <c r="CS199" s="321" t="s">
        <v>900</v>
      </c>
      <c r="CT199" s="362" t="s">
        <v>458</v>
      </c>
      <c r="CU199" s="11" t="s">
        <v>9</v>
      </c>
      <c r="CV199" s="11">
        <v>0.9</v>
      </c>
      <c r="CW199" s="11" t="s">
        <v>20</v>
      </c>
      <c r="CX199" s="11" t="s">
        <v>9</v>
      </c>
      <c r="CY199" s="11"/>
      <c r="CZ199" s="11" t="s">
        <v>20</v>
      </c>
      <c r="DA199" s="11" t="s">
        <v>9</v>
      </c>
      <c r="DB199" s="11"/>
      <c r="DC199" s="11" t="s">
        <v>20</v>
      </c>
      <c r="DD199" s="11" t="s">
        <v>9</v>
      </c>
      <c r="DE199" s="11"/>
      <c r="DF199" s="11" t="s">
        <v>20</v>
      </c>
      <c r="DG199" s="11" t="s">
        <v>9</v>
      </c>
      <c r="DH199" s="11"/>
      <c r="DI199" s="11" t="s">
        <v>20</v>
      </c>
      <c r="DJ199" s="11" t="s">
        <v>9</v>
      </c>
      <c r="DL199" s="11" t="s">
        <v>20</v>
      </c>
      <c r="DM199" s="23"/>
    </row>
    <row r="200" spans="27:117" ht="13.5" thickBot="1" x14ac:dyDescent="0.25">
      <c r="AA200" s="189"/>
      <c r="BW200" s="189"/>
      <c r="BX200" s="342" t="s">
        <v>1156</v>
      </c>
      <c r="BY200" s="361" t="s">
        <v>163</v>
      </c>
      <c r="BZ200" s="11" t="s">
        <v>9</v>
      </c>
      <c r="CA200" s="11">
        <v>0.9</v>
      </c>
      <c r="CB200" s="187" t="str">
        <f t="shared" si="55"/>
        <v>III</v>
      </c>
      <c r="CC200" s="11" t="s">
        <v>9</v>
      </c>
      <c r="CD200" s="11">
        <v>0.3</v>
      </c>
      <c r="CE200" s="187" t="str">
        <f t="shared" si="56"/>
        <v>III</v>
      </c>
      <c r="CF200" s="11" t="s">
        <v>9</v>
      </c>
      <c r="CG200" s="11">
        <v>0.3</v>
      </c>
      <c r="CH200" s="187" t="str">
        <f t="shared" si="57"/>
        <v>III</v>
      </c>
      <c r="CI200" s="11" t="s">
        <v>9</v>
      </c>
      <c r="CJ200" s="11">
        <v>0.3</v>
      </c>
      <c r="CK200" s="187" t="str">
        <f t="shared" si="58"/>
        <v>III</v>
      </c>
      <c r="CL200" s="11" t="s">
        <v>9</v>
      </c>
      <c r="CM200" s="11">
        <v>0.3</v>
      </c>
      <c r="CN200" s="11"/>
      <c r="CO200" s="11" t="s">
        <v>9</v>
      </c>
      <c r="CP200" s="11">
        <v>0.3</v>
      </c>
      <c r="CQ200" s="11"/>
      <c r="CR200" s="189"/>
      <c r="CS200" s="346" t="s">
        <v>901</v>
      </c>
      <c r="CT200" s="367" t="s">
        <v>459</v>
      </c>
      <c r="CU200" s="11" t="s">
        <v>9</v>
      </c>
      <c r="CV200" s="11">
        <v>0.9</v>
      </c>
      <c r="CW200" s="11" t="s">
        <v>20</v>
      </c>
      <c r="CX200" s="11" t="s">
        <v>9</v>
      </c>
      <c r="CY200" s="11"/>
      <c r="CZ200" s="11" t="s">
        <v>20</v>
      </c>
      <c r="DA200" s="11" t="s">
        <v>9</v>
      </c>
      <c r="DB200" s="11"/>
      <c r="DC200" s="11" t="s">
        <v>20</v>
      </c>
      <c r="DD200" s="11" t="s">
        <v>9</v>
      </c>
      <c r="DE200" s="11"/>
      <c r="DF200" s="11" t="s">
        <v>20</v>
      </c>
      <c r="DG200" s="11" t="s">
        <v>9</v>
      </c>
      <c r="DH200" s="11"/>
      <c r="DI200" s="11" t="s">
        <v>20</v>
      </c>
      <c r="DJ200" s="11" t="s">
        <v>9</v>
      </c>
      <c r="DL200" s="11" t="s">
        <v>20</v>
      </c>
      <c r="DM200" s="23"/>
    </row>
    <row r="201" spans="27:117" x14ac:dyDescent="0.2">
      <c r="AA201" s="189"/>
      <c r="BW201" s="189"/>
      <c r="BX201" s="321" t="s">
        <v>1157</v>
      </c>
      <c r="BY201" s="362" t="s">
        <v>164</v>
      </c>
      <c r="BZ201" s="11" t="s">
        <v>9</v>
      </c>
      <c r="CA201" s="11">
        <v>0.9</v>
      </c>
      <c r="CB201" s="187" t="str">
        <f t="shared" si="55"/>
        <v>III</v>
      </c>
      <c r="CC201" s="11" t="s">
        <v>9</v>
      </c>
      <c r="CD201" s="11">
        <v>0.3</v>
      </c>
      <c r="CE201" s="187" t="str">
        <f t="shared" si="56"/>
        <v>III</v>
      </c>
      <c r="CF201" s="11" t="s">
        <v>9</v>
      </c>
      <c r="CG201" s="11">
        <v>0.3</v>
      </c>
      <c r="CH201" s="187" t="str">
        <f t="shared" si="57"/>
        <v>III</v>
      </c>
      <c r="CI201" s="11" t="s">
        <v>9</v>
      </c>
      <c r="CJ201" s="11">
        <v>0.3</v>
      </c>
      <c r="CK201" s="187" t="str">
        <f t="shared" si="58"/>
        <v>III</v>
      </c>
      <c r="CL201" s="11" t="s">
        <v>9</v>
      </c>
      <c r="CM201" s="11">
        <v>0.3</v>
      </c>
      <c r="CN201" s="11"/>
      <c r="CO201" s="11" t="s">
        <v>9</v>
      </c>
      <c r="CP201" s="11">
        <v>0.3</v>
      </c>
      <c r="CQ201" s="11"/>
      <c r="CR201" s="189"/>
      <c r="CS201" s="22"/>
      <c r="CT201" s="52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23"/>
    </row>
    <row r="202" spans="27:117" x14ac:dyDescent="0.2">
      <c r="BW202" s="189"/>
      <c r="BX202" s="332" t="s">
        <v>1046</v>
      </c>
      <c r="BY202" s="365" t="s">
        <v>165</v>
      </c>
      <c r="BZ202" s="11" t="s">
        <v>9</v>
      </c>
      <c r="CA202" s="11">
        <v>0.9</v>
      </c>
      <c r="CB202" s="187" t="str">
        <f t="shared" si="55"/>
        <v>III</v>
      </c>
      <c r="CC202" s="11" t="s">
        <v>9</v>
      </c>
      <c r="CD202" s="11">
        <v>0.3</v>
      </c>
      <c r="CE202" s="187" t="str">
        <f t="shared" si="56"/>
        <v>III</v>
      </c>
      <c r="CF202" s="11" t="s">
        <v>9</v>
      </c>
      <c r="CG202" s="11">
        <v>0.3</v>
      </c>
      <c r="CH202" s="187" t="str">
        <f t="shared" si="57"/>
        <v>III</v>
      </c>
      <c r="CI202" s="11" t="s">
        <v>9</v>
      </c>
      <c r="CJ202" s="11">
        <v>0.3</v>
      </c>
      <c r="CK202" s="187" t="str">
        <f t="shared" si="58"/>
        <v>III</v>
      </c>
      <c r="CL202" s="11" t="s">
        <v>9</v>
      </c>
      <c r="CM202" s="11">
        <v>0.3</v>
      </c>
      <c r="CN202" s="11"/>
      <c r="CO202" s="11" t="s">
        <v>9</v>
      </c>
      <c r="CP202" s="11">
        <v>0.3</v>
      </c>
      <c r="CQ202" s="11"/>
      <c r="CR202" s="189"/>
      <c r="CS202" s="22"/>
      <c r="CT202" s="52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23"/>
    </row>
    <row r="203" spans="27:117" x14ac:dyDescent="0.2">
      <c r="BW203" s="189"/>
      <c r="BX203" s="327" t="s">
        <v>1047</v>
      </c>
      <c r="BY203" s="350" t="s">
        <v>165</v>
      </c>
      <c r="BZ203" s="11" t="s">
        <v>9</v>
      </c>
      <c r="CA203" s="11">
        <v>0.9</v>
      </c>
      <c r="CB203" s="187" t="str">
        <f t="shared" si="55"/>
        <v>III</v>
      </c>
      <c r="CC203" s="11" t="s">
        <v>9</v>
      </c>
      <c r="CD203" s="11">
        <v>0.3</v>
      </c>
      <c r="CE203" s="187" t="str">
        <f t="shared" si="56"/>
        <v>III</v>
      </c>
      <c r="CF203" s="11" t="s">
        <v>9</v>
      </c>
      <c r="CG203" s="11">
        <v>0.3</v>
      </c>
      <c r="CH203" s="187" t="str">
        <f t="shared" si="57"/>
        <v>III</v>
      </c>
      <c r="CI203" s="11" t="s">
        <v>9</v>
      </c>
      <c r="CJ203" s="11">
        <v>0.3</v>
      </c>
      <c r="CK203" s="187" t="str">
        <f t="shared" si="58"/>
        <v>III</v>
      </c>
      <c r="CL203" s="11" t="s">
        <v>9</v>
      </c>
      <c r="CM203" s="11">
        <v>0.3</v>
      </c>
      <c r="CN203" s="11"/>
      <c r="CO203" s="11" t="s">
        <v>9</v>
      </c>
      <c r="CP203" s="11">
        <v>0.3</v>
      </c>
      <c r="CQ203" s="11"/>
      <c r="CR203" s="189"/>
      <c r="CS203" s="22"/>
      <c r="CT203" s="52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23"/>
    </row>
    <row r="204" spans="27:117" x14ac:dyDescent="0.2">
      <c r="BW204" s="189"/>
      <c r="BX204" s="329" t="s">
        <v>1158</v>
      </c>
      <c r="BY204" s="364" t="s">
        <v>207</v>
      </c>
      <c r="BZ204" s="11" t="s">
        <v>9</v>
      </c>
      <c r="CA204" s="11">
        <v>0.9</v>
      </c>
      <c r="CB204" s="187" t="str">
        <f t="shared" si="55"/>
        <v>III</v>
      </c>
      <c r="CC204" s="11" t="s">
        <v>9</v>
      </c>
      <c r="CD204" s="11">
        <v>0.3</v>
      </c>
      <c r="CE204" s="187" t="str">
        <f t="shared" si="56"/>
        <v>III</v>
      </c>
      <c r="CF204" s="11" t="s">
        <v>9</v>
      </c>
      <c r="CG204" s="11">
        <v>0.3</v>
      </c>
      <c r="CH204" s="187" t="str">
        <f t="shared" si="57"/>
        <v>III</v>
      </c>
      <c r="CI204" s="11" t="s">
        <v>9</v>
      </c>
      <c r="CJ204" s="11">
        <v>0.3</v>
      </c>
      <c r="CK204" s="187" t="str">
        <f t="shared" si="58"/>
        <v>III</v>
      </c>
      <c r="CL204" s="11" t="s">
        <v>9</v>
      </c>
      <c r="CM204" s="11">
        <v>0.3</v>
      </c>
      <c r="CN204" s="11"/>
      <c r="CO204" s="11" t="s">
        <v>9</v>
      </c>
      <c r="CP204" s="11">
        <v>0.3</v>
      </c>
      <c r="CQ204" s="11"/>
      <c r="CR204" s="189"/>
      <c r="CS204" s="22"/>
      <c r="CT204" s="52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23"/>
    </row>
    <row r="205" spans="27:117" x14ac:dyDescent="0.2">
      <c r="BW205" s="189"/>
      <c r="BX205" s="204" t="s">
        <v>1048</v>
      </c>
      <c r="BY205" s="238" t="s">
        <v>207</v>
      </c>
      <c r="BZ205" s="11" t="s">
        <v>9</v>
      </c>
      <c r="CA205" s="11">
        <v>0.9</v>
      </c>
      <c r="CB205" s="187" t="str">
        <f t="shared" si="55"/>
        <v>III</v>
      </c>
      <c r="CC205" s="11" t="s">
        <v>9</v>
      </c>
      <c r="CD205" s="11">
        <v>0.3</v>
      </c>
      <c r="CE205" s="187" t="str">
        <f t="shared" si="56"/>
        <v>III</v>
      </c>
      <c r="CF205" s="11" t="s">
        <v>9</v>
      </c>
      <c r="CG205" s="11">
        <v>0.3</v>
      </c>
      <c r="CH205" s="187" t="str">
        <f t="shared" si="57"/>
        <v>III</v>
      </c>
      <c r="CI205" s="11" t="s">
        <v>9</v>
      </c>
      <c r="CJ205" s="11">
        <v>0.3</v>
      </c>
      <c r="CK205" s="187" t="str">
        <f t="shared" si="58"/>
        <v>III</v>
      </c>
      <c r="CL205" s="11" t="s">
        <v>9</v>
      </c>
      <c r="CM205" s="11">
        <v>0.3</v>
      </c>
      <c r="CN205" s="11"/>
      <c r="CO205" s="11" t="s">
        <v>9</v>
      </c>
      <c r="CP205" s="11">
        <v>0.3</v>
      </c>
      <c r="CQ205" s="11"/>
      <c r="CR205" s="189"/>
      <c r="CS205" s="22"/>
      <c r="CT205" s="52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23"/>
    </row>
    <row r="206" spans="27:117" x14ac:dyDescent="0.2">
      <c r="BW206" s="189"/>
      <c r="BX206" s="204" t="s">
        <v>1049</v>
      </c>
      <c r="BY206" s="238" t="s">
        <v>207</v>
      </c>
      <c r="BZ206" s="11" t="s">
        <v>9</v>
      </c>
      <c r="CA206" s="11">
        <v>0.9</v>
      </c>
      <c r="CB206" s="187" t="str">
        <f t="shared" si="55"/>
        <v>III</v>
      </c>
      <c r="CC206" s="11" t="s">
        <v>9</v>
      </c>
      <c r="CD206" s="11">
        <v>0.3</v>
      </c>
      <c r="CE206" s="187" t="str">
        <f t="shared" si="56"/>
        <v>III</v>
      </c>
      <c r="CF206" s="11" t="s">
        <v>9</v>
      </c>
      <c r="CG206" s="11">
        <v>0.3</v>
      </c>
      <c r="CH206" s="187" t="str">
        <f t="shared" si="57"/>
        <v>III</v>
      </c>
      <c r="CI206" s="11" t="s">
        <v>9</v>
      </c>
      <c r="CJ206" s="11">
        <v>0.3</v>
      </c>
      <c r="CK206" s="187" t="str">
        <f t="shared" si="58"/>
        <v>III</v>
      </c>
      <c r="CL206" s="11" t="s">
        <v>9</v>
      </c>
      <c r="CM206" s="11">
        <v>0.3</v>
      </c>
      <c r="CN206" s="11"/>
      <c r="CO206" s="11" t="s">
        <v>9</v>
      </c>
      <c r="CP206" s="11">
        <v>0.3</v>
      </c>
      <c r="CQ206" s="11"/>
      <c r="CR206" s="189"/>
      <c r="CS206" s="22"/>
      <c r="CT206" s="52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23"/>
    </row>
    <row r="207" spans="27:117" x14ac:dyDescent="0.2">
      <c r="BW207" s="189"/>
      <c r="BX207" s="204" t="s">
        <v>1050</v>
      </c>
      <c r="BY207" s="238" t="s">
        <v>207</v>
      </c>
      <c r="BZ207" s="11" t="s">
        <v>9</v>
      </c>
      <c r="CA207" s="11">
        <v>0.9</v>
      </c>
      <c r="CB207" s="187" t="str">
        <f t="shared" si="55"/>
        <v>III</v>
      </c>
      <c r="CC207" s="11" t="s">
        <v>9</v>
      </c>
      <c r="CD207" s="11">
        <v>0.3</v>
      </c>
      <c r="CE207" s="187" t="str">
        <f t="shared" si="56"/>
        <v>III</v>
      </c>
      <c r="CF207" s="11" t="s">
        <v>9</v>
      </c>
      <c r="CG207" s="11">
        <v>0.3</v>
      </c>
      <c r="CH207" s="187" t="str">
        <f t="shared" si="57"/>
        <v>III</v>
      </c>
      <c r="CI207" s="11" t="s">
        <v>9</v>
      </c>
      <c r="CJ207" s="11">
        <v>0.3</v>
      </c>
      <c r="CK207" s="187" t="str">
        <f t="shared" si="58"/>
        <v>III</v>
      </c>
      <c r="CL207" s="11" t="s">
        <v>9</v>
      </c>
      <c r="CM207" s="11">
        <v>0.3</v>
      </c>
      <c r="CN207" s="11"/>
      <c r="CO207" s="11" t="s">
        <v>9</v>
      </c>
      <c r="CP207" s="11">
        <v>0.3</v>
      </c>
      <c r="CQ207" s="11"/>
      <c r="CR207" s="189"/>
      <c r="CS207" s="22"/>
      <c r="CT207" s="52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23"/>
    </row>
    <row r="208" spans="27:117" x14ac:dyDescent="0.2">
      <c r="BW208" s="189"/>
      <c r="BX208" s="204" t="s">
        <v>1051</v>
      </c>
      <c r="BY208" s="238" t="s">
        <v>207</v>
      </c>
      <c r="BZ208" s="11" t="s">
        <v>9</v>
      </c>
      <c r="CA208" s="11">
        <v>0.9</v>
      </c>
      <c r="CB208" s="187" t="str">
        <f t="shared" si="55"/>
        <v>III</v>
      </c>
      <c r="CC208" s="11" t="s">
        <v>9</v>
      </c>
      <c r="CD208" s="11">
        <v>0.3</v>
      </c>
      <c r="CE208" s="187" t="str">
        <f t="shared" si="56"/>
        <v>III</v>
      </c>
      <c r="CF208" s="11" t="s">
        <v>9</v>
      </c>
      <c r="CG208" s="11">
        <v>0.3</v>
      </c>
      <c r="CH208" s="187" t="str">
        <f t="shared" si="57"/>
        <v>III</v>
      </c>
      <c r="CI208" s="11" t="s">
        <v>9</v>
      </c>
      <c r="CJ208" s="11">
        <v>0.3</v>
      </c>
      <c r="CK208" s="187" t="str">
        <f t="shared" si="58"/>
        <v>III</v>
      </c>
      <c r="CL208" s="11" t="s">
        <v>9</v>
      </c>
      <c r="CM208" s="11">
        <v>0.3</v>
      </c>
      <c r="CN208" s="11"/>
      <c r="CO208" s="11" t="s">
        <v>9</v>
      </c>
      <c r="CP208" s="11">
        <v>0.3</v>
      </c>
      <c r="CQ208" s="11"/>
      <c r="CR208" s="189"/>
      <c r="CS208" s="22"/>
      <c r="CT208" s="52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23"/>
    </row>
    <row r="209" spans="75:117" x14ac:dyDescent="0.2">
      <c r="BW209" s="189"/>
      <c r="BX209" s="204" t="s">
        <v>1159</v>
      </c>
      <c r="BY209" s="238" t="s">
        <v>207</v>
      </c>
      <c r="BZ209" s="11" t="s">
        <v>9</v>
      </c>
      <c r="CA209" s="11">
        <v>0.9</v>
      </c>
      <c r="CB209" s="187" t="str">
        <f t="shared" si="55"/>
        <v>III</v>
      </c>
      <c r="CC209" s="11" t="s">
        <v>9</v>
      </c>
      <c r="CD209" s="11">
        <v>0.3</v>
      </c>
      <c r="CE209" s="187" t="str">
        <f t="shared" si="56"/>
        <v>III</v>
      </c>
      <c r="CF209" s="11" t="s">
        <v>9</v>
      </c>
      <c r="CG209" s="11">
        <v>0.3</v>
      </c>
      <c r="CH209" s="187" t="str">
        <f t="shared" si="57"/>
        <v>III</v>
      </c>
      <c r="CI209" s="11" t="s">
        <v>9</v>
      </c>
      <c r="CJ209" s="11">
        <v>0.3</v>
      </c>
      <c r="CK209" s="187" t="str">
        <f t="shared" si="58"/>
        <v>III</v>
      </c>
      <c r="CL209" s="11" t="s">
        <v>9</v>
      </c>
      <c r="CM209" s="11">
        <v>0.3</v>
      </c>
      <c r="CN209" s="11"/>
      <c r="CO209" s="11" t="s">
        <v>9</v>
      </c>
      <c r="CP209" s="11">
        <v>0.3</v>
      </c>
      <c r="CQ209" s="11"/>
      <c r="CR209" s="189"/>
      <c r="CS209" s="22"/>
      <c r="CT209" s="52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23"/>
    </row>
    <row r="210" spans="75:117" x14ac:dyDescent="0.2">
      <c r="BW210" s="189"/>
      <c r="BX210" s="204" t="s">
        <v>1052</v>
      </c>
      <c r="BY210" s="238" t="s">
        <v>207</v>
      </c>
      <c r="BZ210" s="11" t="s">
        <v>9</v>
      </c>
      <c r="CA210" s="11">
        <v>0.9</v>
      </c>
      <c r="CB210" s="187" t="str">
        <f t="shared" si="55"/>
        <v>III</v>
      </c>
      <c r="CC210" s="11" t="s">
        <v>9</v>
      </c>
      <c r="CD210" s="11">
        <v>0.3</v>
      </c>
      <c r="CE210" s="187" t="str">
        <f t="shared" si="56"/>
        <v>III</v>
      </c>
      <c r="CF210" s="11" t="s">
        <v>9</v>
      </c>
      <c r="CG210" s="11">
        <v>0.3</v>
      </c>
      <c r="CH210" s="187" t="str">
        <f t="shared" si="57"/>
        <v>III</v>
      </c>
      <c r="CI210" s="11" t="s">
        <v>9</v>
      </c>
      <c r="CJ210" s="11">
        <v>0.3</v>
      </c>
      <c r="CK210" s="187" t="str">
        <f t="shared" si="58"/>
        <v>III</v>
      </c>
      <c r="CL210" s="11" t="s">
        <v>9</v>
      </c>
      <c r="CM210" s="11">
        <v>0.3</v>
      </c>
      <c r="CN210" s="11"/>
      <c r="CO210" s="11" t="s">
        <v>9</v>
      </c>
      <c r="CP210" s="11">
        <v>0.3</v>
      </c>
      <c r="CQ210" s="11"/>
      <c r="CR210" s="189"/>
      <c r="CS210" s="22"/>
      <c r="CT210" s="52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23"/>
    </row>
    <row r="211" spans="75:117" x14ac:dyDescent="0.2">
      <c r="BW211" s="189"/>
      <c r="BX211" s="204" t="s">
        <v>1053</v>
      </c>
      <c r="BY211" s="238" t="s">
        <v>207</v>
      </c>
      <c r="BZ211" s="11" t="s">
        <v>9</v>
      </c>
      <c r="CA211" s="11">
        <v>0.9</v>
      </c>
      <c r="CB211" s="187" t="str">
        <f t="shared" si="55"/>
        <v>III</v>
      </c>
      <c r="CC211" s="11" t="s">
        <v>9</v>
      </c>
      <c r="CD211" s="11">
        <v>0.3</v>
      </c>
      <c r="CE211" s="187" t="str">
        <f t="shared" si="56"/>
        <v>III</v>
      </c>
      <c r="CF211" s="11" t="s">
        <v>9</v>
      </c>
      <c r="CG211" s="11">
        <v>0.3</v>
      </c>
      <c r="CH211" s="187" t="str">
        <f t="shared" si="57"/>
        <v>III</v>
      </c>
      <c r="CI211" s="11" t="s">
        <v>9</v>
      </c>
      <c r="CJ211" s="11">
        <v>0.3</v>
      </c>
      <c r="CK211" s="187" t="str">
        <f t="shared" si="58"/>
        <v>III</v>
      </c>
      <c r="CL211" s="11" t="s">
        <v>9</v>
      </c>
      <c r="CM211" s="11">
        <v>0.3</v>
      </c>
      <c r="CN211" s="11"/>
      <c r="CO211" s="11" t="s">
        <v>9</v>
      </c>
      <c r="CP211" s="11">
        <v>0.3</v>
      </c>
      <c r="CQ211" s="11"/>
      <c r="CR211" s="189"/>
      <c r="CS211" s="22"/>
      <c r="CT211" s="52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23"/>
    </row>
    <row r="212" spans="75:117" x14ac:dyDescent="0.2">
      <c r="BW212" s="189"/>
      <c r="BX212" s="204" t="s">
        <v>1054</v>
      </c>
      <c r="BY212" s="238" t="s">
        <v>207</v>
      </c>
      <c r="BZ212" s="11" t="s">
        <v>9</v>
      </c>
      <c r="CA212" s="11">
        <v>0.9</v>
      </c>
      <c r="CB212" s="187" t="str">
        <f t="shared" si="55"/>
        <v>III</v>
      </c>
      <c r="CC212" s="11" t="s">
        <v>9</v>
      </c>
      <c r="CD212" s="11">
        <v>0.3</v>
      </c>
      <c r="CE212" s="187" t="str">
        <f t="shared" si="56"/>
        <v>III</v>
      </c>
      <c r="CF212" s="11" t="s">
        <v>9</v>
      </c>
      <c r="CG212" s="11">
        <v>0.3</v>
      </c>
      <c r="CH212" s="187" t="str">
        <f t="shared" si="57"/>
        <v>III</v>
      </c>
      <c r="CI212" s="11" t="s">
        <v>9</v>
      </c>
      <c r="CJ212" s="11">
        <v>0.3</v>
      </c>
      <c r="CK212" s="187" t="str">
        <f t="shared" si="58"/>
        <v>III</v>
      </c>
      <c r="CL212" s="11" t="s">
        <v>9</v>
      </c>
      <c r="CM212" s="11">
        <v>0.3</v>
      </c>
      <c r="CN212" s="11"/>
      <c r="CO212" s="11" t="s">
        <v>9</v>
      </c>
      <c r="CP212" s="11">
        <v>0.3</v>
      </c>
      <c r="CQ212" s="11"/>
      <c r="CR212" s="189"/>
      <c r="CS212" s="22"/>
      <c r="CT212" s="52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23"/>
    </row>
    <row r="213" spans="75:117" x14ac:dyDescent="0.2">
      <c r="BW213" s="189"/>
      <c r="BX213" s="330" t="s">
        <v>1055</v>
      </c>
      <c r="BY213" s="369" t="s">
        <v>207</v>
      </c>
      <c r="BZ213" s="11" t="s">
        <v>9</v>
      </c>
      <c r="CA213" s="11">
        <v>0.9</v>
      </c>
      <c r="CB213" s="187" t="str">
        <f t="shared" si="55"/>
        <v>III</v>
      </c>
      <c r="CC213" s="11" t="s">
        <v>9</v>
      </c>
      <c r="CD213" s="11">
        <v>0.3</v>
      </c>
      <c r="CE213" s="187" t="str">
        <f t="shared" si="56"/>
        <v>III</v>
      </c>
      <c r="CF213" s="11" t="s">
        <v>9</v>
      </c>
      <c r="CG213" s="11">
        <v>0.3</v>
      </c>
      <c r="CH213" s="187" t="str">
        <f t="shared" si="57"/>
        <v>III</v>
      </c>
      <c r="CI213" s="11" t="s">
        <v>9</v>
      </c>
      <c r="CJ213" s="11">
        <v>0.3</v>
      </c>
      <c r="CK213" s="187" t="str">
        <f t="shared" si="58"/>
        <v>III</v>
      </c>
      <c r="CL213" s="11" t="s">
        <v>9</v>
      </c>
      <c r="CM213" s="11">
        <v>0.3</v>
      </c>
      <c r="CN213" s="11"/>
      <c r="CO213" s="11" t="s">
        <v>9</v>
      </c>
      <c r="CP213" s="11">
        <v>0.3</v>
      </c>
      <c r="CQ213" s="11"/>
      <c r="CR213" s="189"/>
      <c r="CS213" s="22"/>
      <c r="CT213" s="52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23"/>
    </row>
    <row r="214" spans="75:117" x14ac:dyDescent="0.2">
      <c r="BW214" s="189"/>
      <c r="BX214" s="322" t="s">
        <v>1160</v>
      </c>
      <c r="BY214" s="363" t="s">
        <v>220</v>
      </c>
      <c r="BZ214" s="11" t="s">
        <v>9</v>
      </c>
      <c r="CA214" s="11">
        <v>0.9</v>
      </c>
      <c r="CB214" s="187" t="str">
        <f t="shared" si="55"/>
        <v>III</v>
      </c>
      <c r="CC214" s="11" t="s">
        <v>9</v>
      </c>
      <c r="CD214" s="11">
        <v>0.3</v>
      </c>
      <c r="CE214" s="187" t="str">
        <f t="shared" si="56"/>
        <v>III</v>
      </c>
      <c r="CF214" s="11" t="s">
        <v>9</v>
      </c>
      <c r="CG214" s="11">
        <v>0.3</v>
      </c>
      <c r="CH214" s="187" t="str">
        <f t="shared" si="57"/>
        <v>III</v>
      </c>
      <c r="CI214" s="11" t="s">
        <v>9</v>
      </c>
      <c r="CJ214" s="11">
        <v>0.3</v>
      </c>
      <c r="CK214" s="187" t="str">
        <f t="shared" si="58"/>
        <v>III</v>
      </c>
      <c r="CL214" s="11" t="s">
        <v>9</v>
      </c>
      <c r="CM214" s="11">
        <v>0.3</v>
      </c>
      <c r="CN214" s="11"/>
      <c r="CO214" s="11" t="s">
        <v>9</v>
      </c>
      <c r="CP214" s="11">
        <v>0.3</v>
      </c>
      <c r="CQ214" s="11"/>
      <c r="CR214" s="189"/>
      <c r="CT214" s="52"/>
      <c r="DM214" s="23"/>
    </row>
    <row r="215" spans="75:117" x14ac:dyDescent="0.2">
      <c r="BW215" s="189"/>
      <c r="BX215" s="321" t="s">
        <v>1162</v>
      </c>
      <c r="BY215" s="362" t="s">
        <v>1161</v>
      </c>
      <c r="BZ215" s="11" t="s">
        <v>9</v>
      </c>
      <c r="CA215" s="11">
        <v>0.9</v>
      </c>
      <c r="CB215" s="187" t="str">
        <f t="shared" si="55"/>
        <v>III</v>
      </c>
      <c r="CC215" s="11" t="s">
        <v>9</v>
      </c>
      <c r="CD215" s="11">
        <v>0.3</v>
      </c>
      <c r="CE215" s="187" t="str">
        <f t="shared" si="56"/>
        <v>III</v>
      </c>
      <c r="CF215" s="11" t="s">
        <v>9</v>
      </c>
      <c r="CG215" s="11">
        <v>0.3</v>
      </c>
      <c r="CH215" s="187" t="str">
        <f t="shared" si="57"/>
        <v>III</v>
      </c>
      <c r="CI215" s="11" t="s">
        <v>9</v>
      </c>
      <c r="CJ215" s="11">
        <v>0.3</v>
      </c>
      <c r="CK215" s="187" t="str">
        <f t="shared" si="58"/>
        <v>III</v>
      </c>
      <c r="CL215" s="11" t="s">
        <v>9</v>
      </c>
      <c r="CM215" s="11">
        <v>0.3</v>
      </c>
      <c r="CN215" s="11"/>
      <c r="CO215" s="11" t="s">
        <v>9</v>
      </c>
      <c r="CP215" s="11">
        <v>0.3</v>
      </c>
      <c r="CQ215" s="11"/>
      <c r="CR215" s="189"/>
      <c r="CT215" s="52"/>
      <c r="DM215" s="23"/>
    </row>
    <row r="216" spans="75:117" x14ac:dyDescent="0.2">
      <c r="BW216" s="189"/>
      <c r="BX216" s="322" t="s">
        <v>1056</v>
      </c>
      <c r="BY216" s="363" t="s">
        <v>406</v>
      </c>
      <c r="BZ216" s="11" t="s">
        <v>9</v>
      </c>
      <c r="CA216" s="11">
        <v>0.9</v>
      </c>
      <c r="CB216" s="187" t="str">
        <f t="shared" si="55"/>
        <v>III</v>
      </c>
      <c r="CC216" s="11" t="s">
        <v>9</v>
      </c>
      <c r="CD216" s="11">
        <v>0.3</v>
      </c>
      <c r="CE216" s="187" t="str">
        <f t="shared" si="56"/>
        <v>III</v>
      </c>
      <c r="CF216" s="11" t="s">
        <v>9</v>
      </c>
      <c r="CG216" s="11">
        <v>0.3</v>
      </c>
      <c r="CH216" s="187" t="str">
        <f t="shared" si="57"/>
        <v>III</v>
      </c>
      <c r="CI216" s="11" t="s">
        <v>9</v>
      </c>
      <c r="CJ216" s="11">
        <v>0.3</v>
      </c>
      <c r="CK216" s="187" t="str">
        <f t="shared" si="58"/>
        <v>III</v>
      </c>
      <c r="CL216" s="11" t="s">
        <v>9</v>
      </c>
      <c r="CM216" s="11">
        <v>0.3</v>
      </c>
      <c r="CN216" s="11"/>
      <c r="CO216" s="11" t="s">
        <v>9</v>
      </c>
      <c r="CP216" s="11">
        <v>0.3</v>
      </c>
      <c r="CQ216" s="11"/>
      <c r="CR216" s="189"/>
      <c r="CT216" s="52"/>
      <c r="DM216" s="23"/>
    </row>
    <row r="217" spans="75:117" x14ac:dyDescent="0.2">
      <c r="BW217" s="189"/>
      <c r="BX217" s="329" t="s">
        <v>1163</v>
      </c>
      <c r="BY217" s="364" t="s">
        <v>407</v>
      </c>
      <c r="BZ217" s="11" t="s">
        <v>9</v>
      </c>
      <c r="CA217" s="11">
        <v>0.9</v>
      </c>
      <c r="CB217" s="187" t="str">
        <f t="shared" si="55"/>
        <v>III</v>
      </c>
      <c r="CC217" s="11" t="s">
        <v>9</v>
      </c>
      <c r="CD217" s="11">
        <v>0.3</v>
      </c>
      <c r="CE217" s="187" t="str">
        <f t="shared" si="56"/>
        <v>III</v>
      </c>
      <c r="CF217" s="11" t="s">
        <v>9</v>
      </c>
      <c r="CG217" s="11">
        <v>0.3</v>
      </c>
      <c r="CH217" s="187" t="str">
        <f t="shared" si="57"/>
        <v>III</v>
      </c>
      <c r="CI217" s="11" t="s">
        <v>9</v>
      </c>
      <c r="CJ217" s="11">
        <v>0.3</v>
      </c>
      <c r="CK217" s="187" t="str">
        <f t="shared" si="58"/>
        <v>III</v>
      </c>
      <c r="CL217" s="11" t="s">
        <v>9</v>
      </c>
      <c r="CM217" s="11">
        <v>0.3</v>
      </c>
      <c r="CN217" s="11"/>
      <c r="CO217" s="11" t="s">
        <v>9</v>
      </c>
      <c r="CP217" s="11">
        <v>0.3</v>
      </c>
      <c r="CQ217" s="11"/>
      <c r="CR217" s="189"/>
      <c r="CT217" s="52"/>
      <c r="DM217" s="23"/>
    </row>
    <row r="218" spans="75:117" x14ac:dyDescent="0.2">
      <c r="BW218" s="189"/>
      <c r="BX218" s="332" t="s">
        <v>1057</v>
      </c>
      <c r="BY218" s="365" t="s">
        <v>457</v>
      </c>
      <c r="BZ218" s="11" t="s">
        <v>9</v>
      </c>
      <c r="CA218" s="11">
        <v>0.9</v>
      </c>
      <c r="CB218" s="187" t="str">
        <f t="shared" si="55"/>
        <v>III</v>
      </c>
      <c r="CC218" s="11" t="s">
        <v>9</v>
      </c>
      <c r="CD218" s="11">
        <v>0.3</v>
      </c>
      <c r="CE218" s="187" t="str">
        <f t="shared" si="56"/>
        <v>III</v>
      </c>
      <c r="CF218" s="11" t="s">
        <v>9</v>
      </c>
      <c r="CG218" s="11">
        <v>0.3</v>
      </c>
      <c r="CH218" s="187" t="str">
        <f t="shared" si="57"/>
        <v>III</v>
      </c>
      <c r="CI218" s="11" t="s">
        <v>9</v>
      </c>
      <c r="CJ218" s="11">
        <v>0.3</v>
      </c>
      <c r="CK218" s="187" t="str">
        <f t="shared" si="58"/>
        <v>III</v>
      </c>
      <c r="CL218" s="11" t="s">
        <v>9</v>
      </c>
      <c r="CM218" s="11">
        <v>0.3</v>
      </c>
      <c r="CN218" s="11"/>
      <c r="CO218" s="11" t="s">
        <v>9</v>
      </c>
      <c r="CP218" s="11">
        <v>0.3</v>
      </c>
      <c r="CQ218" s="11"/>
      <c r="CR218" s="189"/>
      <c r="CT218" s="52"/>
      <c r="DM218" s="23"/>
    </row>
    <row r="219" spans="75:117" x14ac:dyDescent="0.2">
      <c r="BW219" s="189"/>
      <c r="BX219" s="321" t="s">
        <v>1058</v>
      </c>
      <c r="BY219" s="362" t="s">
        <v>441</v>
      </c>
      <c r="BZ219" s="11" t="s">
        <v>9</v>
      </c>
      <c r="CA219" s="11">
        <v>0.9</v>
      </c>
      <c r="CB219" s="187" t="str">
        <f t="shared" si="55"/>
        <v>III</v>
      </c>
      <c r="CC219" s="11" t="s">
        <v>9</v>
      </c>
      <c r="CD219" s="11">
        <v>0.3</v>
      </c>
      <c r="CE219" s="187" t="str">
        <f t="shared" si="56"/>
        <v>III</v>
      </c>
      <c r="CF219" s="11" t="s">
        <v>9</v>
      </c>
      <c r="CG219" s="11">
        <v>0.3</v>
      </c>
      <c r="CH219" s="187" t="str">
        <f t="shared" si="57"/>
        <v>III</v>
      </c>
      <c r="CI219" s="11" t="s">
        <v>9</v>
      </c>
      <c r="CJ219" s="11">
        <v>0.3</v>
      </c>
      <c r="CK219" s="187" t="str">
        <f t="shared" si="58"/>
        <v>III</v>
      </c>
      <c r="CL219" s="11" t="s">
        <v>9</v>
      </c>
      <c r="CM219" s="11">
        <v>0.3</v>
      </c>
      <c r="CN219" s="11"/>
      <c r="CO219" s="11" t="s">
        <v>9</v>
      </c>
      <c r="CP219" s="11">
        <v>0.3</v>
      </c>
      <c r="CQ219" s="11"/>
      <c r="CR219" s="189"/>
      <c r="CT219" s="52"/>
      <c r="DM219" s="23"/>
    </row>
    <row r="220" spans="75:117" x14ac:dyDescent="0.2">
      <c r="BW220" s="189"/>
      <c r="BX220" s="322" t="s">
        <v>1164</v>
      </c>
      <c r="BY220" s="363" t="s">
        <v>442</v>
      </c>
      <c r="BZ220" s="11" t="s">
        <v>9</v>
      </c>
      <c r="CA220" s="11">
        <v>0.9</v>
      </c>
      <c r="CB220" s="187" t="str">
        <f t="shared" si="55"/>
        <v>III</v>
      </c>
      <c r="CC220" s="11" t="s">
        <v>9</v>
      </c>
      <c r="CD220" s="11">
        <v>0.3</v>
      </c>
      <c r="CE220" s="187" t="str">
        <f t="shared" si="56"/>
        <v>III</v>
      </c>
      <c r="CF220" s="11" t="s">
        <v>9</v>
      </c>
      <c r="CG220" s="11">
        <v>0.3</v>
      </c>
      <c r="CH220" s="187" t="str">
        <f t="shared" si="57"/>
        <v>III</v>
      </c>
      <c r="CI220" s="11" t="s">
        <v>9</v>
      </c>
      <c r="CJ220" s="11">
        <v>0.3</v>
      </c>
      <c r="CK220" s="187" t="str">
        <f t="shared" si="58"/>
        <v>III</v>
      </c>
      <c r="CL220" s="11" t="s">
        <v>9</v>
      </c>
      <c r="CM220" s="11">
        <v>0.3</v>
      </c>
      <c r="CN220" s="11"/>
      <c r="CO220" s="11" t="s">
        <v>9</v>
      </c>
      <c r="CP220" s="11">
        <v>0.3</v>
      </c>
      <c r="CQ220" s="11"/>
      <c r="CR220" s="189"/>
      <c r="CT220" s="52"/>
    </row>
    <row r="221" spans="75:117" x14ac:dyDescent="0.2">
      <c r="BW221" s="189"/>
      <c r="BX221" s="321" t="s">
        <v>1165</v>
      </c>
      <c r="BY221" s="362" t="s">
        <v>443</v>
      </c>
      <c r="BZ221" s="11" t="s">
        <v>9</v>
      </c>
      <c r="CA221" s="11">
        <v>0.9</v>
      </c>
      <c r="CB221" s="187" t="str">
        <f t="shared" si="55"/>
        <v>III</v>
      </c>
      <c r="CC221" s="11" t="s">
        <v>9</v>
      </c>
      <c r="CD221" s="11">
        <v>0.3</v>
      </c>
      <c r="CE221" s="187" t="str">
        <f t="shared" si="56"/>
        <v>III</v>
      </c>
      <c r="CF221" s="11" t="s">
        <v>9</v>
      </c>
      <c r="CG221" s="11">
        <v>0.3</v>
      </c>
      <c r="CH221" s="187" t="str">
        <f t="shared" si="57"/>
        <v>III</v>
      </c>
      <c r="CI221" s="11" t="s">
        <v>9</v>
      </c>
      <c r="CJ221" s="11">
        <v>0.3</v>
      </c>
      <c r="CK221" s="187" t="str">
        <f t="shared" si="58"/>
        <v>III</v>
      </c>
      <c r="CL221" s="11" t="s">
        <v>9</v>
      </c>
      <c r="CM221" s="11">
        <v>0.3</v>
      </c>
      <c r="CN221" s="11"/>
      <c r="CO221" s="11" t="s">
        <v>9</v>
      </c>
      <c r="CP221" s="11">
        <v>0.3</v>
      </c>
      <c r="CQ221" s="11"/>
      <c r="CR221" s="189"/>
      <c r="CT221" s="52"/>
    </row>
    <row r="222" spans="75:117" x14ac:dyDescent="0.2">
      <c r="BW222" s="189"/>
      <c r="BX222" s="327" t="s">
        <v>1166</v>
      </c>
      <c r="BY222" s="350" t="s">
        <v>444</v>
      </c>
      <c r="BZ222" s="11" t="s">
        <v>9</v>
      </c>
      <c r="CA222" s="11">
        <v>0.9</v>
      </c>
      <c r="CB222" s="187" t="str">
        <f t="shared" si="55"/>
        <v>III</v>
      </c>
      <c r="CC222" s="11" t="s">
        <v>9</v>
      </c>
      <c r="CD222" s="11">
        <v>0.3</v>
      </c>
      <c r="CE222" s="187" t="str">
        <f t="shared" si="56"/>
        <v>III</v>
      </c>
      <c r="CF222" s="11" t="s">
        <v>9</v>
      </c>
      <c r="CG222" s="11">
        <v>0.3</v>
      </c>
      <c r="CH222" s="187" t="str">
        <f t="shared" si="57"/>
        <v>III</v>
      </c>
      <c r="CI222" s="11" t="s">
        <v>9</v>
      </c>
      <c r="CJ222" s="11">
        <v>0.3</v>
      </c>
      <c r="CK222" s="187" t="str">
        <f t="shared" si="58"/>
        <v>III</v>
      </c>
      <c r="CL222" s="11" t="s">
        <v>9</v>
      </c>
      <c r="CM222" s="11">
        <v>0.3</v>
      </c>
      <c r="CN222" s="11"/>
      <c r="CO222" s="11" t="s">
        <v>9</v>
      </c>
      <c r="CP222" s="11">
        <v>0.3</v>
      </c>
      <c r="CQ222" s="11"/>
      <c r="CT222" s="52"/>
    </row>
    <row r="223" spans="75:117" x14ac:dyDescent="0.2">
      <c r="BW223" s="189"/>
      <c r="BX223" s="327" t="s">
        <v>1167</v>
      </c>
      <c r="BY223" s="350" t="s">
        <v>444</v>
      </c>
      <c r="BZ223" s="11" t="s">
        <v>9</v>
      </c>
      <c r="CA223" s="11">
        <v>0.9</v>
      </c>
      <c r="CB223" s="187" t="str">
        <f t="shared" si="55"/>
        <v>III</v>
      </c>
      <c r="CC223" s="11" t="s">
        <v>9</v>
      </c>
      <c r="CD223" s="11">
        <v>0.3</v>
      </c>
      <c r="CE223" s="187" t="str">
        <f t="shared" si="56"/>
        <v>III</v>
      </c>
      <c r="CF223" s="11" t="s">
        <v>9</v>
      </c>
      <c r="CG223" s="11">
        <v>0.3</v>
      </c>
      <c r="CH223" s="187" t="str">
        <f t="shared" si="57"/>
        <v>III</v>
      </c>
      <c r="CI223" s="11" t="s">
        <v>9</v>
      </c>
      <c r="CJ223" s="11">
        <v>0.3</v>
      </c>
      <c r="CK223" s="187" t="str">
        <f t="shared" si="58"/>
        <v>III</v>
      </c>
      <c r="CL223" s="11" t="s">
        <v>9</v>
      </c>
      <c r="CM223" s="11">
        <v>0.3</v>
      </c>
      <c r="CN223" s="11"/>
      <c r="CO223" s="11" t="s">
        <v>9</v>
      </c>
      <c r="CP223" s="11">
        <v>0.3</v>
      </c>
      <c r="CQ223" s="11"/>
      <c r="CT223" s="52"/>
    </row>
    <row r="224" spans="75:117" ht="13.5" thickBot="1" x14ac:dyDescent="0.25">
      <c r="BW224" s="189"/>
      <c r="BX224" s="391" t="s">
        <v>1168</v>
      </c>
      <c r="BY224" s="388" t="s">
        <v>477</v>
      </c>
      <c r="BZ224" s="11" t="s">
        <v>9</v>
      </c>
      <c r="CA224" s="11">
        <v>0.9</v>
      </c>
      <c r="CB224" s="187" t="str">
        <f t="shared" si="55"/>
        <v>III</v>
      </c>
      <c r="CC224" s="11" t="s">
        <v>9</v>
      </c>
      <c r="CD224" s="11">
        <v>0.3</v>
      </c>
      <c r="CE224" s="187" t="str">
        <f t="shared" si="56"/>
        <v>III</v>
      </c>
      <c r="CF224" s="11" t="s">
        <v>9</v>
      </c>
      <c r="CG224" s="11">
        <v>0.3</v>
      </c>
      <c r="CH224" s="187" t="str">
        <f t="shared" si="57"/>
        <v>III</v>
      </c>
      <c r="CI224" s="11" t="s">
        <v>9</v>
      </c>
      <c r="CJ224" s="11">
        <v>0.3</v>
      </c>
      <c r="CK224" s="187" t="str">
        <f t="shared" si="58"/>
        <v>III</v>
      </c>
      <c r="CL224" s="11" t="s">
        <v>9</v>
      </c>
      <c r="CM224" s="11">
        <v>0.3</v>
      </c>
      <c r="CN224" s="11"/>
      <c r="CO224" s="11" t="s">
        <v>9</v>
      </c>
      <c r="CP224" s="11">
        <v>0.3</v>
      </c>
      <c r="CQ224" s="11"/>
      <c r="CT224" s="52"/>
    </row>
    <row r="225" spans="75:98" x14ac:dyDescent="0.2">
      <c r="BW225" s="189"/>
      <c r="BX225" s="327" t="s">
        <v>1169</v>
      </c>
      <c r="BY225" s="350" t="s">
        <v>210</v>
      </c>
      <c r="BZ225" s="11" t="s">
        <v>9</v>
      </c>
      <c r="CA225" s="11">
        <v>0.9</v>
      </c>
      <c r="CB225" s="187" t="str">
        <f t="shared" si="55"/>
        <v>IV</v>
      </c>
      <c r="CC225" s="11" t="s">
        <v>9</v>
      </c>
      <c r="CD225" s="11">
        <v>0.3</v>
      </c>
      <c r="CE225" s="187" t="str">
        <f t="shared" si="56"/>
        <v>IV</v>
      </c>
      <c r="CF225" s="11" t="s">
        <v>9</v>
      </c>
      <c r="CG225" s="11">
        <v>0.3</v>
      </c>
      <c r="CH225" s="187" t="str">
        <f t="shared" si="57"/>
        <v>IV</v>
      </c>
      <c r="CI225" s="11" t="s">
        <v>9</v>
      </c>
      <c r="CJ225" s="11">
        <v>0.3</v>
      </c>
      <c r="CK225" s="187" t="str">
        <f t="shared" si="58"/>
        <v>IV</v>
      </c>
      <c r="CL225" s="11" t="s">
        <v>9</v>
      </c>
      <c r="CM225" s="11">
        <v>0.3</v>
      </c>
      <c r="CN225" s="187" t="str">
        <f t="shared" ref="CN225:CN233" si="59">LEFT($BY225,SEARCH("-",$BY225)-1)</f>
        <v>IV</v>
      </c>
      <c r="CO225" s="11" t="s">
        <v>9</v>
      </c>
      <c r="CP225" s="11">
        <v>0.3</v>
      </c>
      <c r="CQ225" s="187" t="str">
        <f t="shared" ref="CQ225:CQ233" si="60">LEFT($BY225,SEARCH("-",$BY225)-1)</f>
        <v>IV</v>
      </c>
      <c r="CT225" s="52"/>
    </row>
    <row r="226" spans="75:98" x14ac:dyDescent="0.2">
      <c r="BW226" s="189"/>
      <c r="BX226" s="342" t="s">
        <v>1170</v>
      </c>
      <c r="BY226" s="361" t="s">
        <v>210</v>
      </c>
      <c r="BZ226" s="11" t="s">
        <v>9</v>
      </c>
      <c r="CA226" s="11">
        <v>0.9</v>
      </c>
      <c r="CB226" s="187" t="str">
        <f t="shared" si="55"/>
        <v>IV</v>
      </c>
      <c r="CC226" s="11" t="s">
        <v>9</v>
      </c>
      <c r="CD226" s="11">
        <v>0.3</v>
      </c>
      <c r="CE226" s="187" t="str">
        <f t="shared" si="56"/>
        <v>IV</v>
      </c>
      <c r="CF226" s="11" t="s">
        <v>9</v>
      </c>
      <c r="CG226" s="11">
        <v>0.3</v>
      </c>
      <c r="CH226" s="187" t="str">
        <f t="shared" si="57"/>
        <v>IV</v>
      </c>
      <c r="CI226" s="11" t="s">
        <v>9</v>
      </c>
      <c r="CJ226" s="11">
        <v>0.3</v>
      </c>
      <c r="CK226" s="187" t="str">
        <f t="shared" si="58"/>
        <v>IV</v>
      </c>
      <c r="CL226" s="11" t="s">
        <v>9</v>
      </c>
      <c r="CM226" s="11">
        <v>0.3</v>
      </c>
      <c r="CN226" s="187" t="str">
        <f t="shared" si="59"/>
        <v>IV</v>
      </c>
      <c r="CO226" s="11" t="s">
        <v>9</v>
      </c>
      <c r="CP226" s="11">
        <v>0.3</v>
      </c>
      <c r="CQ226" s="187" t="str">
        <f t="shared" si="60"/>
        <v>IV</v>
      </c>
      <c r="CT226" s="52"/>
    </row>
    <row r="227" spans="75:98" x14ac:dyDescent="0.2">
      <c r="BW227" s="189"/>
      <c r="BX227" s="321" t="s">
        <v>1171</v>
      </c>
      <c r="BY227" s="362" t="s">
        <v>222</v>
      </c>
      <c r="BZ227" s="11" t="s">
        <v>9</v>
      </c>
      <c r="CA227" s="11">
        <v>0.9</v>
      </c>
      <c r="CB227" s="187" t="str">
        <f t="shared" si="55"/>
        <v>IV</v>
      </c>
      <c r="CC227" s="11" t="s">
        <v>9</v>
      </c>
      <c r="CD227" s="11">
        <v>0.3</v>
      </c>
      <c r="CE227" s="187" t="str">
        <f t="shared" si="56"/>
        <v>IV</v>
      </c>
      <c r="CF227" s="11" t="s">
        <v>9</v>
      </c>
      <c r="CG227" s="11">
        <v>0.3</v>
      </c>
      <c r="CH227" s="187" t="str">
        <f t="shared" si="57"/>
        <v>IV</v>
      </c>
      <c r="CI227" s="11" t="s">
        <v>9</v>
      </c>
      <c r="CJ227" s="11">
        <v>0.3</v>
      </c>
      <c r="CK227" s="187" t="str">
        <f t="shared" si="58"/>
        <v>IV</v>
      </c>
      <c r="CL227" s="11" t="s">
        <v>9</v>
      </c>
      <c r="CM227" s="11">
        <v>0.3</v>
      </c>
      <c r="CN227" s="187" t="str">
        <f t="shared" si="59"/>
        <v>IV</v>
      </c>
      <c r="CO227" s="11" t="s">
        <v>9</v>
      </c>
      <c r="CP227" s="11">
        <v>0.3</v>
      </c>
      <c r="CQ227" s="187" t="str">
        <f t="shared" si="60"/>
        <v>IV</v>
      </c>
      <c r="CT227" s="52"/>
    </row>
    <row r="228" spans="75:98" x14ac:dyDescent="0.2">
      <c r="BW228" s="189"/>
      <c r="BX228" s="332" t="s">
        <v>1059</v>
      </c>
      <c r="BY228" s="365" t="s">
        <v>177</v>
      </c>
      <c r="BZ228" s="11" t="s">
        <v>9</v>
      </c>
      <c r="CA228" s="11">
        <v>0.9</v>
      </c>
      <c r="CB228" s="187" t="str">
        <f t="shared" si="55"/>
        <v>IV</v>
      </c>
      <c r="CC228" s="11" t="s">
        <v>9</v>
      </c>
      <c r="CD228" s="11">
        <v>0.3</v>
      </c>
      <c r="CE228" s="187" t="str">
        <f t="shared" si="56"/>
        <v>IV</v>
      </c>
      <c r="CF228" s="11" t="s">
        <v>9</v>
      </c>
      <c r="CG228" s="11">
        <v>0.3</v>
      </c>
      <c r="CH228" s="187" t="str">
        <f t="shared" si="57"/>
        <v>IV</v>
      </c>
      <c r="CI228" s="11" t="s">
        <v>9</v>
      </c>
      <c r="CJ228" s="11">
        <v>0.3</v>
      </c>
      <c r="CK228" s="187" t="str">
        <f t="shared" si="58"/>
        <v>IV</v>
      </c>
      <c r="CL228" s="11" t="s">
        <v>9</v>
      </c>
      <c r="CM228" s="11">
        <v>0.3</v>
      </c>
      <c r="CN228" s="187" t="str">
        <f t="shared" si="59"/>
        <v>IV</v>
      </c>
      <c r="CO228" s="11" t="s">
        <v>9</v>
      </c>
      <c r="CP228" s="11">
        <v>0.3</v>
      </c>
      <c r="CQ228" s="187" t="str">
        <f t="shared" si="60"/>
        <v>IV</v>
      </c>
      <c r="CT228" s="52"/>
    </row>
    <row r="229" spans="75:98" x14ac:dyDescent="0.2">
      <c r="BW229" s="189"/>
      <c r="BX229" s="327" t="s">
        <v>1060</v>
      </c>
      <c r="BY229" s="350" t="s">
        <v>177</v>
      </c>
      <c r="BZ229" s="11" t="s">
        <v>9</v>
      </c>
      <c r="CA229" s="11">
        <v>0.9</v>
      </c>
      <c r="CB229" s="187" t="str">
        <f t="shared" si="55"/>
        <v>IV</v>
      </c>
      <c r="CC229" s="11" t="s">
        <v>9</v>
      </c>
      <c r="CD229" s="11">
        <v>0.3</v>
      </c>
      <c r="CE229" s="187" t="str">
        <f t="shared" si="56"/>
        <v>IV</v>
      </c>
      <c r="CF229" s="11" t="s">
        <v>9</v>
      </c>
      <c r="CG229" s="11">
        <v>0.3</v>
      </c>
      <c r="CH229" s="187" t="str">
        <f t="shared" si="57"/>
        <v>IV</v>
      </c>
      <c r="CI229" s="11" t="s">
        <v>9</v>
      </c>
      <c r="CJ229" s="11">
        <v>0.3</v>
      </c>
      <c r="CK229" s="187" t="str">
        <f t="shared" si="58"/>
        <v>IV</v>
      </c>
      <c r="CL229" s="11" t="s">
        <v>9</v>
      </c>
      <c r="CM229" s="11">
        <v>0.3</v>
      </c>
      <c r="CN229" s="187" t="str">
        <f t="shared" si="59"/>
        <v>IV</v>
      </c>
      <c r="CO229" s="11" t="s">
        <v>9</v>
      </c>
      <c r="CP229" s="11">
        <v>0.3</v>
      </c>
      <c r="CQ229" s="187" t="str">
        <f t="shared" si="60"/>
        <v>IV</v>
      </c>
      <c r="CT229" s="52"/>
    </row>
    <row r="230" spans="75:98" x14ac:dyDescent="0.2">
      <c r="BW230" s="189"/>
      <c r="BX230" s="327" t="s">
        <v>1061</v>
      </c>
      <c r="BY230" s="350" t="s">
        <v>177</v>
      </c>
      <c r="BZ230" s="11" t="s">
        <v>9</v>
      </c>
      <c r="CA230" s="11">
        <v>0.9</v>
      </c>
      <c r="CB230" s="187" t="str">
        <f t="shared" si="55"/>
        <v>IV</v>
      </c>
      <c r="CC230" s="11" t="s">
        <v>9</v>
      </c>
      <c r="CD230" s="11">
        <v>0.3</v>
      </c>
      <c r="CE230" s="187" t="str">
        <f t="shared" si="56"/>
        <v>IV</v>
      </c>
      <c r="CF230" s="11" t="s">
        <v>9</v>
      </c>
      <c r="CG230" s="11">
        <v>0.3</v>
      </c>
      <c r="CH230" s="187" t="str">
        <f t="shared" si="57"/>
        <v>IV</v>
      </c>
      <c r="CI230" s="11" t="s">
        <v>9</v>
      </c>
      <c r="CJ230" s="11">
        <v>0.3</v>
      </c>
      <c r="CK230" s="187" t="str">
        <f t="shared" si="58"/>
        <v>IV</v>
      </c>
      <c r="CL230" s="11" t="s">
        <v>9</v>
      </c>
      <c r="CM230" s="11">
        <v>0.3</v>
      </c>
      <c r="CN230" s="187" t="str">
        <f t="shared" si="59"/>
        <v>IV</v>
      </c>
      <c r="CO230" s="11" t="s">
        <v>9</v>
      </c>
      <c r="CP230" s="11">
        <v>0.3</v>
      </c>
      <c r="CQ230" s="187" t="str">
        <f t="shared" si="60"/>
        <v>IV</v>
      </c>
      <c r="CT230" s="52"/>
    </row>
    <row r="231" spans="75:98" x14ac:dyDescent="0.2">
      <c r="BW231" s="189"/>
      <c r="BX231" s="342" t="s">
        <v>1062</v>
      </c>
      <c r="BY231" s="361" t="s">
        <v>177</v>
      </c>
      <c r="BZ231" s="11" t="s">
        <v>9</v>
      </c>
      <c r="CA231" s="11">
        <v>0.9</v>
      </c>
      <c r="CB231" s="187" t="str">
        <f t="shared" si="55"/>
        <v>IV</v>
      </c>
      <c r="CC231" s="11" t="s">
        <v>9</v>
      </c>
      <c r="CD231" s="11">
        <v>0.3</v>
      </c>
      <c r="CE231" s="187" t="str">
        <f t="shared" si="56"/>
        <v>IV</v>
      </c>
      <c r="CF231" s="11" t="s">
        <v>9</v>
      </c>
      <c r="CG231" s="11">
        <v>0.3</v>
      </c>
      <c r="CH231" s="187" t="str">
        <f t="shared" si="57"/>
        <v>IV</v>
      </c>
      <c r="CI231" s="11" t="s">
        <v>9</v>
      </c>
      <c r="CJ231" s="11">
        <v>0.3</v>
      </c>
      <c r="CK231" s="187" t="str">
        <f t="shared" si="58"/>
        <v>IV</v>
      </c>
      <c r="CL231" s="11" t="s">
        <v>9</v>
      </c>
      <c r="CM231" s="11">
        <v>0.3</v>
      </c>
      <c r="CN231" s="187" t="str">
        <f t="shared" si="59"/>
        <v>IV</v>
      </c>
      <c r="CO231" s="11" t="s">
        <v>9</v>
      </c>
      <c r="CP231" s="11">
        <v>0.3</v>
      </c>
      <c r="CQ231" s="187" t="str">
        <f t="shared" si="60"/>
        <v>IV</v>
      </c>
      <c r="CT231" s="52"/>
    </row>
    <row r="232" spans="75:98" x14ac:dyDescent="0.2">
      <c r="BW232" s="189"/>
      <c r="BX232" s="321" t="s">
        <v>1063</v>
      </c>
      <c r="BY232" s="362" t="s">
        <v>211</v>
      </c>
      <c r="BZ232" s="11" t="s">
        <v>9</v>
      </c>
      <c r="CA232" s="11">
        <v>0.9</v>
      </c>
      <c r="CB232" s="187" t="str">
        <f t="shared" si="55"/>
        <v>IV</v>
      </c>
      <c r="CC232" s="11" t="s">
        <v>9</v>
      </c>
      <c r="CD232" s="11">
        <v>0.3</v>
      </c>
      <c r="CE232" s="187" t="str">
        <f t="shared" si="56"/>
        <v>IV</v>
      </c>
      <c r="CF232" s="11" t="s">
        <v>9</v>
      </c>
      <c r="CG232" s="11">
        <v>0.3</v>
      </c>
      <c r="CH232" s="187" t="str">
        <f t="shared" si="57"/>
        <v>IV</v>
      </c>
      <c r="CI232" s="11" t="s">
        <v>9</v>
      </c>
      <c r="CJ232" s="11">
        <v>0.3</v>
      </c>
      <c r="CK232" s="187" t="str">
        <f t="shared" si="58"/>
        <v>IV</v>
      </c>
      <c r="CL232" s="11" t="s">
        <v>9</v>
      </c>
      <c r="CM232" s="11">
        <v>0.3</v>
      </c>
      <c r="CN232" s="187" t="str">
        <f t="shared" si="59"/>
        <v>IV</v>
      </c>
      <c r="CO232" s="11" t="s">
        <v>9</v>
      </c>
      <c r="CP232" s="11">
        <v>0.3</v>
      </c>
      <c r="CQ232" s="187" t="str">
        <f t="shared" si="60"/>
        <v>IV</v>
      </c>
      <c r="CT232" s="52"/>
    </row>
    <row r="233" spans="75:98" ht="13.5" thickBot="1" x14ac:dyDescent="0.25">
      <c r="BW233" s="189"/>
      <c r="BX233" s="341" t="s">
        <v>1064</v>
      </c>
      <c r="BY233" s="375" t="s">
        <v>421</v>
      </c>
      <c r="BZ233" s="11" t="s">
        <v>9</v>
      </c>
      <c r="CA233" s="11">
        <v>0.9</v>
      </c>
      <c r="CB233" s="187" t="str">
        <f t="shared" si="55"/>
        <v>IV</v>
      </c>
      <c r="CC233" s="11" t="s">
        <v>9</v>
      </c>
      <c r="CD233" s="11">
        <v>0.3</v>
      </c>
      <c r="CE233" s="187" t="str">
        <f t="shared" si="56"/>
        <v>IV</v>
      </c>
      <c r="CF233" s="11" t="s">
        <v>9</v>
      </c>
      <c r="CG233" s="11">
        <v>0.3</v>
      </c>
      <c r="CH233" s="187" t="str">
        <f t="shared" si="57"/>
        <v>IV</v>
      </c>
      <c r="CI233" s="11" t="s">
        <v>9</v>
      </c>
      <c r="CJ233" s="11">
        <v>0.3</v>
      </c>
      <c r="CK233" s="187" t="str">
        <f t="shared" si="58"/>
        <v>IV</v>
      </c>
      <c r="CL233" s="11" t="s">
        <v>9</v>
      </c>
      <c r="CM233" s="11">
        <v>0.3</v>
      </c>
      <c r="CN233" s="187" t="str">
        <f t="shared" si="59"/>
        <v>IV</v>
      </c>
      <c r="CO233" s="11" t="s">
        <v>9</v>
      </c>
      <c r="CP233" s="11">
        <v>0.3</v>
      </c>
      <c r="CQ233" s="187" t="str">
        <f t="shared" si="60"/>
        <v>IV</v>
      </c>
      <c r="CT233" s="52"/>
    </row>
    <row r="234" spans="75:98" x14ac:dyDescent="0.2">
      <c r="BW234" s="189"/>
      <c r="CT234" s="52"/>
    </row>
    <row r="235" spans="75:98" x14ac:dyDescent="0.2">
      <c r="BW235" s="189"/>
      <c r="CT235" s="52"/>
    </row>
    <row r="236" spans="75:98" x14ac:dyDescent="0.2">
      <c r="BW236" s="189"/>
      <c r="CT236" s="52"/>
    </row>
    <row r="237" spans="75:98" x14ac:dyDescent="0.2">
      <c r="BW237" s="189"/>
      <c r="CT237" s="52"/>
    </row>
    <row r="238" spans="75:98" x14ac:dyDescent="0.2">
      <c r="BW238" s="189"/>
      <c r="CT238" s="52"/>
    </row>
    <row r="239" spans="75:98" x14ac:dyDescent="0.2">
      <c r="BW239" s="189"/>
      <c r="CT239" s="52"/>
    </row>
    <row r="240" spans="75:98" x14ac:dyDescent="0.2">
      <c r="BW240" s="189"/>
      <c r="CT240" s="52"/>
    </row>
    <row r="241" spans="98:98" x14ac:dyDescent="0.2">
      <c r="CT241" s="52"/>
    </row>
    <row r="242" spans="98:98" x14ac:dyDescent="0.2">
      <c r="CT242" s="52"/>
    </row>
  </sheetData>
  <sheetProtection selectLockedCells="1" selectUnlockedCells="1"/>
  <mergeCells count="1">
    <mergeCell ref="EU1:EV1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1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23</vt:i4>
      </vt:variant>
    </vt:vector>
  </HeadingPairs>
  <TitlesOfParts>
    <vt:vector size="32" baseType="lpstr">
      <vt:lpstr>Name</vt:lpstr>
      <vt:lpstr>Boden</vt:lpstr>
      <vt:lpstr>Seitpferd</vt:lpstr>
      <vt:lpstr>Ringe</vt:lpstr>
      <vt:lpstr>Sprung</vt:lpstr>
      <vt:lpstr>Barren</vt:lpstr>
      <vt:lpstr>Reck</vt:lpstr>
      <vt:lpstr>Ausdruck</vt:lpstr>
      <vt:lpstr>Daten</vt:lpstr>
      <vt:lpstr>Abgang_Wert</vt:lpstr>
      <vt:lpstr>Abgangsbonifikation</vt:lpstr>
      <vt:lpstr>Barrenelemente</vt:lpstr>
      <vt:lpstr>Bodenelemente</vt:lpstr>
      <vt:lpstr>Bonifikation_Abgang</vt:lpstr>
      <vt:lpstr>Ausdruck!Druckbereich</vt:lpstr>
      <vt:lpstr>Barren!Druckbereich</vt:lpstr>
      <vt:lpstr>Boden!Druckbereich</vt:lpstr>
      <vt:lpstr>Reck!Druckbereich</vt:lpstr>
      <vt:lpstr>Ringe!Druckbereich</vt:lpstr>
      <vt:lpstr>Seitpferd!Druckbereich</vt:lpstr>
      <vt:lpstr>Sprung!Druckbereich</vt:lpstr>
      <vt:lpstr>E_Wertung</vt:lpstr>
      <vt:lpstr>Elementbewertung</vt:lpstr>
      <vt:lpstr>Elementgruppe_Abgang</vt:lpstr>
      <vt:lpstr>Elementwert</vt:lpstr>
      <vt:lpstr>Elementwert_TG</vt:lpstr>
      <vt:lpstr>Elementwerte</vt:lpstr>
      <vt:lpstr>Pauschenpferdelemente</vt:lpstr>
      <vt:lpstr>Reckelemente</vt:lpstr>
      <vt:lpstr>Ringeelemente</vt:lpstr>
      <vt:lpstr>Sprungelemente</vt:lpstr>
      <vt:lpstr>Wettkampfart</vt:lpstr>
    </vt:vector>
  </TitlesOfParts>
  <Company>OBB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Schmerbeck Rupert</dc:creator>
  <cp:lastModifiedBy>Rupert Schmerbeck</cp:lastModifiedBy>
  <cp:lastPrinted>2023-10-09T09:39:23Z</cp:lastPrinted>
  <dcterms:created xsi:type="dcterms:W3CDTF">2012-03-14T11:21:46Z</dcterms:created>
  <dcterms:modified xsi:type="dcterms:W3CDTF">2025-05-25T18:01:23Z</dcterms:modified>
</cp:coreProperties>
</file>